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autoCompressPictures="0"/>
  <bookViews>
    <workbookView xWindow="0" yWindow="0" windowWidth="23256" windowHeight="13176" tabRatio="679" activeTab="1"/>
  </bookViews>
  <sheets>
    <sheet name="Model structure" sheetId="1" r:id="rId1"/>
    <sheet name="Model parameters" sheetId="5" r:id="rId2"/>
    <sheet name="appendix from poct paper" sheetId="4" state="hidden" r:id="rId3"/>
    <sheet name="PHE 2014 England" sheetId="6" r:id="rId4"/>
  </sheet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L31" i="5" l="1"/>
  <c r="K31" i="5"/>
  <c r="J31" i="5"/>
  <c r="I31" i="5"/>
  <c r="H31" i="5"/>
  <c r="G31" i="5"/>
  <c r="C3" i="5"/>
  <c r="C30" i="5"/>
  <c r="Q5" i="1"/>
  <c r="Z5" i="1" s="1"/>
  <c r="C6" i="5"/>
  <c r="O7" i="1"/>
  <c r="I10" i="1" s="1"/>
  <c r="C9" i="5"/>
  <c r="D13" i="1"/>
  <c r="C21" i="5"/>
  <c r="C31" i="5"/>
  <c r="C28" i="5"/>
  <c r="S7" i="1"/>
  <c r="C10" i="5"/>
  <c r="E13" i="1"/>
  <c r="R13" i="1"/>
  <c r="C33" i="5"/>
  <c r="C36" i="5"/>
  <c r="C34" i="5"/>
  <c r="C38" i="5"/>
  <c r="C37" i="5"/>
  <c r="C35" i="5"/>
  <c r="C23" i="5"/>
  <c r="M10" i="1"/>
  <c r="T10" i="1"/>
  <c r="AC6" i="5"/>
  <c r="AC22" i="5"/>
  <c r="AB6" i="5"/>
  <c r="AB22" i="5"/>
  <c r="AA6" i="5"/>
  <c r="AA22" i="5"/>
  <c r="T7" i="5"/>
  <c r="AA7" i="5" s="1"/>
  <c r="V7" i="5"/>
  <c r="AC7" i="5"/>
  <c r="AC60" i="5" s="1"/>
  <c r="V10" i="5"/>
  <c r="U7" i="5"/>
  <c r="AB7" i="5" s="1"/>
  <c r="U10" i="5" s="1"/>
  <c r="P39" i="5"/>
  <c r="O39" i="5"/>
  <c r="N39" i="5"/>
  <c r="AD6" i="5"/>
  <c r="C16" i="5"/>
  <c r="D39" i="5"/>
  <c r="C39" i="5"/>
  <c r="C29" i="5"/>
  <c r="C27" i="5"/>
  <c r="Z10" i="1"/>
  <c r="Z7" i="1"/>
  <c r="I39" i="5"/>
  <c r="H39" i="5"/>
  <c r="G39" i="5"/>
  <c r="F39" i="5"/>
  <c r="E39" i="5"/>
  <c r="L7" i="5"/>
  <c r="K7" i="5"/>
  <c r="J7" i="5"/>
  <c r="I7" i="5"/>
  <c r="H7" i="5"/>
  <c r="G7" i="5"/>
  <c r="I2" i="1"/>
  <c r="C32" i="5"/>
  <c r="C7" i="5"/>
  <c r="C11" i="5"/>
  <c r="C12" i="5"/>
  <c r="C14" i="5"/>
  <c r="C15" i="5"/>
  <c r="C24" i="5"/>
  <c r="C25" i="5"/>
  <c r="C26" i="5"/>
  <c r="C4" i="5"/>
  <c r="C40" i="5"/>
  <c r="C5" i="5"/>
  <c r="C8" i="5"/>
  <c r="C13" i="5"/>
  <c r="C17" i="5"/>
  <c r="C18" i="5"/>
  <c r="C19" i="5"/>
  <c r="AA47" i="5"/>
  <c r="V60" i="5"/>
  <c r="X6" i="5"/>
  <c r="X7" i="5"/>
  <c r="Y4" i="5"/>
  <c r="U4" i="5"/>
  <c r="V4" i="5"/>
  <c r="T4" i="5"/>
  <c r="X4" i="5" s="1"/>
  <c r="Y5" i="5"/>
  <c r="U5" i="5"/>
  <c r="T5" i="5" s="1"/>
  <c r="X5" i="5" s="1"/>
  <c r="V5" i="5"/>
  <c r="AG40" i="5"/>
  <c r="AC40" i="5"/>
  <c r="AA40" i="5"/>
  <c r="AB40" i="5"/>
  <c r="AG19" i="5"/>
  <c r="AE55" i="5"/>
  <c r="AE58" i="5" s="1"/>
  <c r="AE61" i="5"/>
  <c r="AB47" i="5"/>
  <c r="AB61" i="5" s="1"/>
  <c r="AB50" i="5"/>
  <c r="AA50" i="5"/>
  <c r="Z47" i="5"/>
  <c r="U60" i="5"/>
  <c r="Z50" i="5"/>
  <c r="U57" i="5" s="1"/>
  <c r="U54" i="5"/>
  <c r="Y47" i="5"/>
  <c r="T60" i="5"/>
  <c r="Y50" i="5"/>
  <c r="T54" i="5"/>
  <c r="AC54" i="5" s="1"/>
  <c r="AC57" i="5" s="1"/>
  <c r="AB49" i="5"/>
  <c r="AB60" i="5" s="1"/>
  <c r="V59" i="5"/>
  <c r="AA49" i="5"/>
  <c r="V53" i="5"/>
  <c r="AE53" i="5"/>
  <c r="AE56" i="5" s="1"/>
  <c r="AE59" i="5"/>
  <c r="U59" i="5"/>
  <c r="Z49" i="5"/>
  <c r="U56" i="5" s="1"/>
  <c r="T59" i="5"/>
  <c r="Y49" i="5"/>
  <c r="T56" i="5" s="1"/>
  <c r="T53" i="5"/>
  <c r="AC53" i="5" s="1"/>
  <c r="AC56" i="5" s="1"/>
  <c r="T57" i="5"/>
  <c r="Y57" i="5"/>
  <c r="V56" i="5"/>
  <c r="AA56" i="5"/>
  <c r="AA54" i="5"/>
  <c r="Z54" i="5"/>
  <c r="Y54" i="5"/>
  <c r="AA53" i="5"/>
  <c r="Z53" i="5"/>
  <c r="Y53" i="5"/>
  <c r="AB51" i="5"/>
  <c r="AA51" i="5"/>
  <c r="U51" i="5"/>
  <c r="Z51" i="5"/>
  <c r="Y51" i="5"/>
  <c r="AB48" i="5"/>
  <c r="AA48" i="5"/>
  <c r="U48" i="5"/>
  <c r="Z48" i="5"/>
  <c r="Y48" i="5"/>
  <c r="V19" i="5"/>
  <c r="U19" i="5"/>
  <c r="T19" i="5"/>
  <c r="AG6" i="5"/>
  <c r="W5" i="5"/>
  <c r="W4" i="5"/>
  <c r="X13" i="5"/>
  <c r="X12" i="5"/>
  <c r="AB10" i="5" l="1"/>
  <c r="U9" i="5"/>
  <c r="T10" i="5"/>
  <c r="AD7" i="5"/>
  <c r="V9" i="5"/>
  <c r="AC10" i="5"/>
  <c r="Y56" i="5"/>
  <c r="L13" i="1"/>
  <c r="AB6" i="1"/>
  <c r="AD59" i="5"/>
  <c r="U13" i="1"/>
  <c r="Z57" i="5"/>
  <c r="AA57" i="5"/>
  <c r="AC55" i="5"/>
  <c r="AC58" i="5" s="1"/>
  <c r="AG7" i="5"/>
  <c r="AC59" i="5"/>
  <c r="S14" i="1"/>
  <c r="R14" i="1"/>
  <c r="R18" i="1" s="1"/>
  <c r="R20" i="1" s="1"/>
  <c r="U53" i="5"/>
  <c r="AD53" i="5" s="1"/>
  <c r="AD56" i="5" s="1"/>
  <c r="Z56" i="5"/>
  <c r="V54" i="5"/>
  <c r="AE54" i="5" s="1"/>
  <c r="AE57" i="5" s="1"/>
  <c r="V57" i="5"/>
  <c r="AB9" i="5" l="1"/>
  <c r="U12" i="5"/>
  <c r="R23" i="1"/>
  <c r="R24" i="1" s="1"/>
  <c r="L14" i="1"/>
  <c r="M14" i="1"/>
  <c r="O13" i="1"/>
  <c r="O18" i="1" s="1"/>
  <c r="S18" i="1"/>
  <c r="S20" i="1" s="1"/>
  <c r="S23" i="1" s="1"/>
  <c r="S24" i="1" s="1"/>
  <c r="E14" i="1"/>
  <c r="U18" i="1"/>
  <c r="AG10" i="5"/>
  <c r="AE60" i="5"/>
  <c r="AC9" i="5"/>
  <c r="V12" i="5"/>
  <c r="AD55" i="5"/>
  <c r="AD58" i="5" s="1"/>
  <c r="AD61" i="5"/>
  <c r="AD54" i="5"/>
  <c r="AA10" i="5"/>
  <c r="AD10" i="5" s="1"/>
  <c r="T9" i="5"/>
  <c r="AC61" i="5"/>
  <c r="G13" i="1"/>
  <c r="AB21" i="5" l="1"/>
  <c r="AB13" i="5"/>
  <c r="U13" i="5" s="1"/>
  <c r="U16" i="5"/>
  <c r="H14" i="1"/>
  <c r="G14" i="1"/>
  <c r="G18" i="1" s="1"/>
  <c r="G20" i="1" s="1"/>
  <c r="J13" i="1"/>
  <c r="J18" i="1" s="1"/>
  <c r="AC21" i="5"/>
  <c r="AC13" i="5"/>
  <c r="V13" i="5" s="1"/>
  <c r="V16" i="5"/>
  <c r="M16" i="1"/>
  <c r="AB13" i="1"/>
  <c r="M18" i="1"/>
  <c r="L16" i="1"/>
  <c r="AB14" i="1"/>
  <c r="L18" i="1"/>
  <c r="AA9" i="5"/>
  <c r="T12" i="5"/>
  <c r="T23" i="1"/>
  <c r="AD57" i="5"/>
  <c r="AD60" i="5"/>
  <c r="Z18" i="1" l="1"/>
  <c r="V24" i="5"/>
  <c r="AC24" i="5" s="1"/>
  <c r="V23" i="5"/>
  <c r="AC23" i="5"/>
  <c r="G23" i="1"/>
  <c r="Z13" i="1"/>
  <c r="H18" i="1"/>
  <c r="H20" i="1" s="1"/>
  <c r="H23" i="1" s="1"/>
  <c r="D14" i="1"/>
  <c r="AA13" i="5"/>
  <c r="T13" i="5" s="1"/>
  <c r="AA21" i="5"/>
  <c r="AD9" i="5"/>
  <c r="T16" i="5"/>
  <c r="AG9" i="5"/>
  <c r="X16" i="5" s="1"/>
  <c r="U23" i="5"/>
  <c r="AB23" i="5"/>
  <c r="U24" i="5" s="1"/>
  <c r="AB24" i="5" s="1"/>
  <c r="H24" i="1" l="1"/>
  <c r="AB11" i="1"/>
  <c r="AB8" i="1"/>
  <c r="AB15" i="1" s="1"/>
  <c r="AB10" i="1"/>
  <c r="AB12" i="1" s="1"/>
  <c r="AB5" i="1"/>
  <c r="G24" i="1"/>
  <c r="AB7" i="1"/>
  <c r="I23" i="1"/>
  <c r="AG21" i="5"/>
  <c r="T23" i="5"/>
  <c r="T24" i="5"/>
  <c r="AA24" i="5" s="1"/>
  <c r="AA23" i="5"/>
  <c r="AB9" i="1" l="1"/>
  <c r="Z20" i="1"/>
</calcChain>
</file>

<file path=xl/comments1.xml><?xml version="1.0" encoding="utf-8"?>
<comments xmlns="http://schemas.openxmlformats.org/spreadsheetml/2006/main">
  <authors>
    <author>H Christensen</author>
  </authors>
  <commentList>
    <comment ref="W13" authorId="0">
      <text>
        <r>
          <rPr>
            <b/>
            <sz val="9"/>
            <color indexed="81"/>
            <rFont val="Tahoma"/>
            <family val="2"/>
          </rPr>
          <t>H Christensen:</t>
        </r>
        <r>
          <rPr>
            <sz val="9"/>
            <color indexed="81"/>
            <rFont val="Tahoma"/>
            <family val="2"/>
          </rPr>
          <t xml:space="preserve">
why does this point to ‘Proportion asymptomatics presumptively treated’ – this doesn’t tell us whether they are infected or not?</t>
        </r>
      </text>
    </comment>
    <comment ref="W14" authorId="0">
      <text>
        <r>
          <rPr>
            <b/>
            <sz val="9"/>
            <color indexed="81"/>
            <rFont val="Tahoma"/>
            <family val="2"/>
          </rPr>
          <t>H Christensen:</t>
        </r>
        <r>
          <rPr>
            <sz val="9"/>
            <color indexed="81"/>
            <rFont val="Tahoma"/>
            <family val="2"/>
          </rPr>
          <t xml:space="preserve">
Either you should have a sensitive box here so it can work properly, or just remove if asymp-treated-infected is hard coded to 0</t>
        </r>
      </text>
    </comment>
  </commentList>
</comments>
</file>

<file path=xl/sharedStrings.xml><?xml version="1.0" encoding="utf-8"?>
<sst xmlns="http://schemas.openxmlformats.org/spreadsheetml/2006/main" count="1463" uniqueCount="390">
  <si>
    <t xml:space="preserve">Proportion symptomatic </t>
  </si>
  <si>
    <t>GRASP 2014</t>
  </si>
  <si>
    <t>MSM</t>
  </si>
  <si>
    <t>Female</t>
  </si>
  <si>
    <t xml:space="preserve">Infected </t>
  </si>
  <si>
    <t xml:space="preserve">Untreated </t>
  </si>
  <si>
    <t xml:space="preserve">Uninfected </t>
  </si>
  <si>
    <t xml:space="preserve">Comments </t>
  </si>
  <si>
    <t>Male</t>
  </si>
  <si>
    <t xml:space="preserve">all </t>
  </si>
  <si>
    <t>All (m+f)</t>
  </si>
  <si>
    <t xml:space="preserve">Total New STI diagnoses </t>
  </si>
  <si>
    <t>-</t>
  </si>
  <si>
    <t>533 Men, 731 Women, 98 MSM</t>
  </si>
  <si>
    <t xml:space="preserve">Proportion of those symptomatic infected with gonorrhea </t>
  </si>
  <si>
    <t>Proportion of asymptomatic infected with gonorrhoea</t>
  </si>
  <si>
    <t>Overall proportion infected GC (asympt +sympt inf/attend)</t>
  </si>
  <si>
    <t xml:space="preserve">Transmission probability per act (GC) (assuming 1 act per day…. </t>
  </si>
  <si>
    <t xml:space="preserve">male to female higher than female to male - kretzschmar used rage  0.2-0.3 per contact for f-m, 0.5- 0.7 assuming per day contact rate in casual partnerships lower for steady partners </t>
  </si>
  <si>
    <t>Number of unprotected sex acts per week (following attendance at GUM)</t>
  </si>
  <si>
    <t>Source</t>
  </si>
  <si>
    <t>u_SUI</t>
  </si>
  <si>
    <t>Assumption</t>
  </si>
  <si>
    <t>u_SUP</t>
  </si>
  <si>
    <t>u_SYMP</t>
  </si>
  <si>
    <t>u_IPOS</t>
  </si>
  <si>
    <t>u_COMP</t>
  </si>
  <si>
    <t>u_INEG</t>
  </si>
  <si>
    <t>APPENDIX</t>
  </si>
  <si>
    <t xml:space="preserve">Results </t>
  </si>
  <si>
    <t xml:space="preserve">Men </t>
  </si>
  <si>
    <t>Women</t>
  </si>
  <si>
    <t xml:space="preserve">Number of screens </t>
  </si>
  <si>
    <t>Number of chlamydia infections</t>
  </si>
  <si>
    <t>Number of gonorrhoea infections</t>
  </si>
  <si>
    <t xml:space="preserve">Number symptomatic </t>
  </si>
  <si>
    <t>Number asymptomatic</t>
  </si>
  <si>
    <t>Number chlamydia treated presumptively (infected + symptomatic)</t>
  </si>
  <si>
    <t>Number gonorrhoea treated presumptively (infected + symptomatic)</t>
  </si>
  <si>
    <t>Number chlamydia overtreatment (uninfected but symptomatic)</t>
  </si>
  <si>
    <t>Number gonorrhoea overtreatment (uninfected but symptomatic)</t>
  </si>
  <si>
    <t>Chlamydia treatment (on test result)</t>
  </si>
  <si>
    <t xml:space="preserve">Gonorrhoea treatment (on test result) </t>
  </si>
  <si>
    <t>Proportion of treatment which is overtreatment (chlamydia)</t>
  </si>
  <si>
    <t>Proportion of treatment which is overtreatment (gonorrhoea)</t>
  </si>
  <si>
    <t xml:space="preserve">Proportion of treatment which is overtreatment (combined) </t>
  </si>
  <si>
    <t xml:space="preserve">Calculation of overtreatment </t>
  </si>
  <si>
    <t xml:space="preserve">Several presenting conditions are managed syndromically using chlamydia treatment and sometimes gonorrhoea treatment depending on clinical findings or microscopy. We present additional GUMCAD data here. We made assumptions about the fraction of non-specific genital tract infection (NSGI), pelvic inflammatory disease (PID) and epididymitis, which are treated presumptively for chlamydia and gonorrhoea but where infection is not present. </t>
  </si>
  <si>
    <t>Presenting condition</t>
  </si>
  <si>
    <t>Men</t>
  </si>
  <si>
    <t>A</t>
  </si>
  <si>
    <t>Non-specific genital infections</t>
  </si>
  <si>
    <t>GUMCAD 2011 Table 5[1]</t>
  </si>
  <si>
    <t>B</t>
  </si>
  <si>
    <t>Pelvic inflammatory disease &amp; epididymitis</t>
  </si>
  <si>
    <t>C</t>
  </si>
  <si>
    <t>Chlamydial pelvic inflammatory disease</t>
  </si>
  <si>
    <t>D</t>
  </si>
  <si>
    <t>Gonorrhoea pelvic inflammatory disease</t>
  </si>
  <si>
    <t>E</t>
  </si>
  <si>
    <t>PID excluding chlamydial pelvic inflammatory disease</t>
  </si>
  <si>
    <t>B-C</t>
  </si>
  <si>
    <t>F</t>
  </si>
  <si>
    <t>PID excluding gonococcal pelvic inflammatory disease</t>
  </si>
  <si>
    <t>B-D</t>
  </si>
  <si>
    <t>G</t>
  </si>
  <si>
    <t>Number of symptomatic patients (with non-specific genital tract infection or pelvic inflammatory disease) who are not infected with chlamydia but who would receive treatment for chlamydia</t>
  </si>
  <si>
    <t>H</t>
  </si>
  <si>
    <t>Number of symptomatic patients (with non-specific genital tract infection or pelvic inflammatory disease) who are not infected with gonorrhoea but who would receive treatment for gonorrhoea</t>
  </si>
  <si>
    <t>=K*A+L*E=</t>
  </si>
  <si>
    <t>I</t>
  </si>
  <si>
    <t>Proportion of NSGI that get treated for chlamydia</t>
  </si>
  <si>
    <t>Guidelines[2,3]</t>
  </si>
  <si>
    <t>J</t>
  </si>
  <si>
    <t>Proportion of PID that get treated for chlamydia</t>
  </si>
  <si>
    <t>K</t>
  </si>
  <si>
    <t>Proportion of NSGI that get treated for gonorrhoea</t>
  </si>
  <si>
    <t>L</t>
  </si>
  <si>
    <t>Proportion of PID that get treated for gonorrhoea</t>
  </si>
  <si>
    <t>* NSGI - Non-specific genital tract infection, PID – pelvic inflammatory disease</t>
  </si>
  <si>
    <t>Table A1 Illustrative number of infections, patients with symptoms and treatments in the model. These values accompany Figure 1 in the main text. (Note – the specific numbers used in the main text may differ somewhat this is just for illustration of the pathway influence diagram.)</t>
  </si>
  <si>
    <t>Table A2   Calculation of overtreatment</t>
  </si>
  <si>
    <t>"=I*A+J*E"</t>
  </si>
  <si>
    <t>Treatment effectiveness (resistant infection)</t>
  </si>
  <si>
    <t xml:space="preserve">Treatment effectiveness (sensitive infection) </t>
  </si>
  <si>
    <t>Table 4 (a): Number of all STI diagnoses &amp; services in England by gender &amp; sexual risk, 2010 - 2014</t>
  </si>
  <si>
    <t>Data type: service data</t>
  </si>
  <si>
    <t>Published 23/06/2015</t>
  </si>
  <si>
    <t>New STI diagnoses</t>
  </si>
  <si>
    <t>Chancroid / LGV / Donovanosis</t>
  </si>
  <si>
    <t>C1, C2, C3</t>
  </si>
  <si>
    <r>
      <t xml:space="preserve">Male </t>
    </r>
    <r>
      <rPr>
        <sz val="9"/>
        <rFont val="Arial"/>
        <family val="2"/>
      </rPr>
      <t>(total)</t>
    </r>
  </si>
  <si>
    <t xml:space="preserve"> - Heterosexual</t>
  </si>
  <si>
    <t xml:space="preserve"> - MSM</t>
  </si>
  <si>
    <r>
      <t xml:space="preserve">Female </t>
    </r>
    <r>
      <rPr>
        <sz val="9"/>
        <rFont val="Arial"/>
        <family val="2"/>
      </rPr>
      <t>(total)</t>
    </r>
  </si>
  <si>
    <t xml:space="preserve"> - WSW</t>
  </si>
  <si>
    <t>Total</t>
  </si>
  <si>
    <t>Chlamydia - total ¹</t>
  </si>
  <si>
    <r>
      <t>Male</t>
    </r>
    <r>
      <rPr>
        <sz val="9"/>
        <rFont val="Arial"/>
        <family val="2"/>
      </rPr>
      <t xml:space="preserve"> (total)</t>
    </r>
  </si>
  <si>
    <r>
      <t>Female</t>
    </r>
    <r>
      <rPr>
        <sz val="9"/>
        <rFont val="Arial"/>
        <family val="2"/>
      </rPr>
      <t xml:space="preserve"> (total)</t>
    </r>
  </si>
  <si>
    <t>¹ Chlamydia - GUM services</t>
  </si>
  <si>
    <t xml:space="preserve">C4°, C4Aˇ, C4Bˇ, </t>
  </si>
  <si>
    <t>C4Cˇ</t>
  </si>
  <si>
    <t>¹ Chlamydia - community services</t>
  </si>
  <si>
    <t>Gonorrhoea</t>
  </si>
  <si>
    <t>B°, B1ˇ, B2ˇ, B5ˇ</t>
  </si>
  <si>
    <t>Herpes: anogenital herpes</t>
  </si>
  <si>
    <t>C10A</t>
  </si>
  <si>
    <t>(1st episode)</t>
  </si>
  <si>
    <r>
      <t xml:space="preserve">HIV: new diagnosis - total </t>
    </r>
    <r>
      <rPr>
        <sz val="9"/>
        <rFont val="Calibri"/>
        <family val="2"/>
      </rPr>
      <t>² **</t>
    </r>
  </si>
  <si>
    <t>H1°, H1A°, H1B°,</t>
  </si>
  <si>
    <t>E1Aˇ, E2Aˇ, E3A1ˇ</t>
  </si>
  <si>
    <t>² HIV: new diagnosis</t>
  </si>
  <si>
    <t>H1A°</t>
  </si>
  <si>
    <t xml:space="preserve">  - acute infections **</t>
  </si>
  <si>
    <t>H1B°, E3A1ˇ</t>
  </si>
  <si>
    <t xml:space="preserve">  - AIDS defined **</t>
  </si>
  <si>
    <t>Molluscum contagiosum **</t>
  </si>
  <si>
    <t>C12</t>
  </si>
  <si>
    <t>Non-specific genital infection</t>
  </si>
  <si>
    <t>C4N°, C4Hˇ</t>
  </si>
  <si>
    <t>(NSGI)</t>
  </si>
  <si>
    <t>New STI diagnoses (continued)</t>
  </si>
  <si>
    <t>Pelvic inflammatory disease (PID)</t>
  </si>
  <si>
    <t>C5A°, C5ˇ</t>
  </si>
  <si>
    <t>&amp; epididymitis: non-specific **</t>
  </si>
  <si>
    <t>Chlamydial PID &amp; epididymitis</t>
  </si>
  <si>
    <t>C5A°+C4°, C4Bˇ</t>
  </si>
  <si>
    <t>(included in chlamydia total)</t>
  </si>
  <si>
    <t>Gonococcal PID &amp; epididymitis</t>
  </si>
  <si>
    <t xml:space="preserve"> C5A°+B°, B5</t>
  </si>
  <si>
    <t>(included in gonorrhoea total)</t>
  </si>
  <si>
    <t>Scabies / pediculosis pubis **</t>
  </si>
  <si>
    <t>C8, C9</t>
  </si>
  <si>
    <t>Syphilis: primary, secondary,</t>
  </si>
  <si>
    <t>A1, A2, A3</t>
  </si>
  <si>
    <t>&amp; early latent</t>
  </si>
  <si>
    <t>Trichomoniasis</t>
  </si>
  <si>
    <t>C6A</t>
  </si>
  <si>
    <t>Warts: anogenital warts</t>
  </si>
  <si>
    <t>C11A</t>
  </si>
  <si>
    <t>Other STI diagnoses</t>
  </si>
  <si>
    <t>Epidemiological treatment of</t>
  </si>
  <si>
    <t>C4Eˇ</t>
  </si>
  <si>
    <t>suspected chlamydia</t>
  </si>
  <si>
    <t>B4ˇ</t>
  </si>
  <si>
    <t xml:space="preserve">suspected gonorrhoea </t>
  </si>
  <si>
    <t>C4Iˇ</t>
  </si>
  <si>
    <t>NSGI</t>
  </si>
  <si>
    <t>A9ˇ</t>
  </si>
  <si>
    <t>suspected syphilis</t>
  </si>
  <si>
    <t>C10B</t>
  </si>
  <si>
    <t>(recurrent episode)</t>
  </si>
  <si>
    <t>HIV: subsequent presentation</t>
  </si>
  <si>
    <t>H2°, E1Bˇ, E2Bˇ,</t>
  </si>
  <si>
    <t>E3A2ˇ, E3Bˇ</t>
  </si>
  <si>
    <t>Ophthalmia neonatorum</t>
  </si>
  <si>
    <t>C5B°, B3ˇ, C4Dˇ</t>
  </si>
  <si>
    <t>Other STI diagnoses (continued)</t>
  </si>
  <si>
    <t xml:space="preserve">Syphilis: congenital syphilis </t>
  </si>
  <si>
    <t>A7A°, A7ˇ</t>
  </si>
  <si>
    <t>aged under 2</t>
  </si>
  <si>
    <t>A7A°, A8ˇ</t>
  </si>
  <si>
    <t>aged 2 or over</t>
  </si>
  <si>
    <t>Syphilis: late</t>
  </si>
  <si>
    <t>A4, A5, A6</t>
  </si>
  <si>
    <t xml:space="preserve">C11D°, C11Bˇ, </t>
  </si>
  <si>
    <t>C11Cˇ</t>
  </si>
  <si>
    <t>Other GUM services diagnoses</t>
  </si>
  <si>
    <t>Candidosis: anogenital</t>
  </si>
  <si>
    <t>C7°, C7Aˇ</t>
  </si>
  <si>
    <t>Cervical cytology:</t>
  </si>
  <si>
    <t>P4A</t>
  </si>
  <si>
    <t>minor abnormality</t>
  </si>
  <si>
    <t>P4B</t>
  </si>
  <si>
    <t>major abnormality</t>
  </si>
  <si>
    <t xml:space="preserve">Epidemiological treatment of </t>
  </si>
  <si>
    <t>C7Bˇ</t>
  </si>
  <si>
    <t>candidosis, vaginosis, vaginitis &amp;</t>
  </si>
  <si>
    <t>balanitis</t>
  </si>
  <si>
    <t>Hepatitis A: acute infection</t>
  </si>
  <si>
    <t>C15°</t>
  </si>
  <si>
    <t>Hepatitis B: first diagnosis</t>
  </si>
  <si>
    <t>C13°, C13Aˇ</t>
  </si>
  <si>
    <t xml:space="preserve">Hepatitis C: first diagnosis </t>
  </si>
  <si>
    <t>C14</t>
  </si>
  <si>
    <t>Other conditions requiring</t>
  </si>
  <si>
    <t>D2B</t>
  </si>
  <si>
    <t>treatment at GUM</t>
  </si>
  <si>
    <t>Urinary tract infection</t>
  </si>
  <si>
    <t>D2A</t>
  </si>
  <si>
    <t>Vaginosis / vaginitis / balanitis</t>
  </si>
  <si>
    <t>C6B, C6C</t>
  </si>
  <si>
    <t>Services provided</t>
  </si>
  <si>
    <t>Cervical cytology performed</t>
  </si>
  <si>
    <t>P4°</t>
  </si>
  <si>
    <t xml:space="preserve">Contraception </t>
  </si>
  <si>
    <t>P3</t>
  </si>
  <si>
    <t xml:space="preserve">(excluding condom provision)  </t>
  </si>
  <si>
    <t>Hepatitis B immune</t>
  </si>
  <si>
    <t>P2I°</t>
  </si>
  <si>
    <t>(not included in 'Total services provided')</t>
  </si>
  <si>
    <t>Hepatitis B vaccination: 1st dose</t>
  </si>
  <si>
    <t>P2A°, P2ˇ</t>
  </si>
  <si>
    <t>Hepatitis B vaccination: 2nd dose</t>
  </si>
  <si>
    <t>P2B°</t>
  </si>
  <si>
    <t>Hepatitis B vaccination: 3rd dose</t>
  </si>
  <si>
    <t>P2C°</t>
  </si>
  <si>
    <t>HPV vaccination: 1st dose</t>
  </si>
  <si>
    <t>W1°</t>
  </si>
  <si>
    <t>HPV vaccination: 2nd dose</t>
  </si>
  <si>
    <t>W2°</t>
  </si>
  <si>
    <t>HPV vaccination: 3rd dose</t>
  </si>
  <si>
    <t>W3°</t>
  </si>
  <si>
    <t>Other episodes not requiring</t>
  </si>
  <si>
    <t>D3</t>
  </si>
  <si>
    <t>treatment</t>
  </si>
  <si>
    <t xml:space="preserve">Partner notification: chlamydia </t>
  </si>
  <si>
    <t>PNC°</t>
  </si>
  <si>
    <t>Partner notification: gonorrhoea</t>
  </si>
  <si>
    <t>PNG°</t>
  </si>
  <si>
    <t>Partner notification: HIV</t>
  </si>
  <si>
    <t>PNH°</t>
  </si>
  <si>
    <t>Partner notification: syphilis</t>
  </si>
  <si>
    <t>PNS°</t>
  </si>
  <si>
    <t>Services provided (continued)</t>
  </si>
  <si>
    <t>Post exposure prophylaxis</t>
  </si>
  <si>
    <t>PEPS°</t>
  </si>
  <si>
    <t>(sexual exposure)</t>
  </si>
  <si>
    <t xml:space="preserve">Testing: chlamydia tests (total) ³ </t>
  </si>
  <si>
    <t>³ Chlamydia tests - GUM services</t>
  </si>
  <si>
    <t xml:space="preserve">Chlamydia tests from GUM services are not equal to the sum </t>
  </si>
  <si>
    <t>of source KC60/SHHAPT codes</t>
  </si>
  <si>
    <t>³ Chlamydia tests - community services</t>
  </si>
  <si>
    <t>Testing: chlamydia test</t>
  </si>
  <si>
    <t>T1°</t>
  </si>
  <si>
    <t>Testing: HIV tests (total)</t>
  </si>
  <si>
    <t>HIV tests total are not equal to the sum of source KC60/SHHAPT codes</t>
  </si>
  <si>
    <t xml:space="preserve">Testing: HIV test </t>
  </si>
  <si>
    <t>P1A</t>
  </si>
  <si>
    <t>Testing: HIV test offered &amp;</t>
  </si>
  <si>
    <t>P1B</t>
  </si>
  <si>
    <t xml:space="preserve">refused </t>
  </si>
  <si>
    <t>Testing: HIV test not</t>
  </si>
  <si>
    <t>P1C°</t>
  </si>
  <si>
    <t>appropriate</t>
  </si>
  <si>
    <r>
      <t xml:space="preserve">Testing: sexual health screens </t>
    </r>
    <r>
      <rPr>
        <sz val="9"/>
        <rFont val="Calibri"/>
        <family val="2"/>
      </rPr>
      <t>⁴</t>
    </r>
  </si>
  <si>
    <t>S1ˇ, S2ˇ, T2°,</t>
  </si>
  <si>
    <t>T3°, T4°</t>
  </si>
  <si>
    <r>
      <rPr>
        <sz val="9"/>
        <color indexed="63"/>
        <rFont val="Calibri"/>
        <family val="2"/>
      </rPr>
      <t>⁴</t>
    </r>
    <r>
      <rPr>
        <sz val="9"/>
        <color indexed="63"/>
        <rFont val="Arial"/>
        <family val="2"/>
      </rPr>
      <t xml:space="preserve"> without HIV test</t>
    </r>
  </si>
  <si>
    <t>S1ˇ</t>
  </si>
  <si>
    <r>
      <rPr>
        <sz val="9"/>
        <color indexed="63"/>
        <rFont val="Calibri"/>
        <family val="2"/>
      </rPr>
      <t>⁴</t>
    </r>
    <r>
      <rPr>
        <sz val="9"/>
        <color indexed="63"/>
        <rFont val="Arial"/>
        <family val="2"/>
      </rPr>
      <t xml:space="preserve"> with HIV test</t>
    </r>
  </si>
  <si>
    <t>S2ˆˇ</t>
  </si>
  <si>
    <r>
      <rPr>
        <sz val="9"/>
        <color indexed="63"/>
        <rFont val="Calibri"/>
        <family val="2"/>
      </rPr>
      <t>⁴</t>
    </r>
    <r>
      <rPr>
        <sz val="9"/>
        <color indexed="63"/>
        <rFont val="Arial"/>
        <family val="2"/>
      </rPr>
      <t xml:space="preserve"> chlamydia &amp; gonorrhoea</t>
    </r>
  </si>
  <si>
    <t>T2°</t>
  </si>
  <si>
    <r>
      <rPr>
        <sz val="9"/>
        <color indexed="63"/>
        <rFont val="Calibri"/>
        <family val="2"/>
      </rPr>
      <t>⁴</t>
    </r>
    <r>
      <rPr>
        <sz val="9"/>
        <color indexed="63"/>
        <rFont val="Arial"/>
        <family val="2"/>
      </rPr>
      <t xml:space="preserve"> chlamydia, gonorrhoea</t>
    </r>
  </si>
  <si>
    <t>T3°</t>
  </si>
  <si>
    <t>&amp; syphilis</t>
  </si>
  <si>
    <r>
      <rPr>
        <sz val="9"/>
        <color indexed="63"/>
        <rFont val="Calibri"/>
        <family val="2"/>
      </rPr>
      <t>⁴</t>
    </r>
    <r>
      <rPr>
        <sz val="9"/>
        <color indexed="63"/>
        <rFont val="Arial"/>
        <family val="2"/>
      </rPr>
      <t xml:space="preserve"> chlamydia, gonorrhoea,</t>
    </r>
  </si>
  <si>
    <t>T4°</t>
  </si>
  <si>
    <t>syphilis &amp; HIV</t>
  </si>
  <si>
    <t>Total new STI diagnoses</t>
  </si>
  <si>
    <r>
      <t xml:space="preserve">Male </t>
    </r>
    <r>
      <rPr>
        <sz val="9"/>
        <color indexed="8"/>
        <rFont val="Arial"/>
        <family val="2"/>
      </rPr>
      <t>(total)</t>
    </r>
  </si>
  <si>
    <r>
      <t>Female</t>
    </r>
    <r>
      <rPr>
        <sz val="9"/>
        <color indexed="8"/>
        <rFont val="Arial"/>
        <family val="2"/>
      </rPr>
      <t xml:space="preserve"> (total)</t>
    </r>
  </si>
  <si>
    <t>Total other STI diagnoses</t>
  </si>
  <si>
    <t>Total other GUM services diagnoses</t>
  </si>
  <si>
    <t>Total services provided</t>
  </si>
  <si>
    <t>Data for chlamydia, 'Total new STI diagnoses' &amp; 'Total services provided' from 2012 onwards are not comparable to data from previous years</t>
  </si>
  <si>
    <t>(please see 'notes' section for further details).</t>
  </si>
  <si>
    <t>Increases in numbers by sexual risk may be the result of improved data reporting (primarily affecting 2010-2011).</t>
  </si>
  <si>
    <t>ˇ KC60 code retired during 2011.</t>
  </si>
  <si>
    <t>° SHHAPT code introduced during 2011.</t>
  </si>
  <si>
    <t>** STI diagnoses (including HIV) not exclusively transmitted by sexual contact.</t>
  </si>
  <si>
    <t xml:space="preserve">FSW </t>
  </si>
  <si>
    <t>FSW</t>
  </si>
  <si>
    <t>Female hetero</t>
  </si>
  <si>
    <t>Partner notification (GC) (services from GUM clinics)</t>
  </si>
  <si>
    <t>Heterosexual male</t>
  </si>
  <si>
    <t>https://www.gov.uk/government/uploads/system/uploads/attachment_data/file/436723/2014_Table_2_STI_diagnoses___rates_by_gender__sexual_risk___age_group.xls</t>
  </si>
  <si>
    <t>Total sexual health screens 2014 (including gonorrhoea tests)</t>
  </si>
  <si>
    <t>New episodes of STI 2014</t>
  </si>
  <si>
    <t>Total sexual health screens</t>
  </si>
  <si>
    <t>https://www.gov.uk/government/uploads/system/uploads/attachment_data/file/476582/GRASP_2014_report_final_111115.pdf</t>
  </si>
  <si>
    <t xml:space="preserve">MSTIC data based on Cath Mercer study (as reported in POCT paper) </t>
  </si>
  <si>
    <t xml:space="preserve">Other info </t>
  </si>
  <si>
    <t>Weblink</t>
  </si>
  <si>
    <t xml:space="preserve">PHE 2014 </t>
  </si>
  <si>
    <t>England 2014 numbers</t>
  </si>
  <si>
    <t xml:space="preserve">Relative risk infection gonorrhoea if symptomatic cf asymptomatic </t>
  </si>
  <si>
    <t>Check proportion gonorrhoea</t>
  </si>
  <si>
    <t xml:space="preserve">Number GC PN services </t>
  </si>
  <si>
    <t xml:space="preserve">Proportion of diagnosed GC which are sympt </t>
  </si>
  <si>
    <t>Proportion of GC co-infected with CT</t>
  </si>
  <si>
    <t>Proportion asymptomatic (1-symptomatic)</t>
  </si>
  <si>
    <t xml:space="preserve">Proportion of symptomatics correctly treated (infected + treated)  (GC) </t>
  </si>
  <si>
    <t xml:space="preserve">Proportion of symptomatics correctly treated (infected + treated)  (Both) </t>
  </si>
  <si>
    <t xml:space="preserve">Proportion of symptomatics overtreated (uninfected + treated) (CT) </t>
  </si>
  <si>
    <t xml:space="preserve">Proportion of symptomatics overtreated (uninfected + treated) (GC) </t>
  </si>
  <si>
    <t xml:space="preserve">Proportion of symptomatics overtreated (uninfected + treated) (Both) </t>
  </si>
  <si>
    <t>Check % of sympt treated presumptively (ie symptomatic) (CT)</t>
  </si>
  <si>
    <t>Check % of sympt treated presumptively (ie symptomatic) (GC)</t>
  </si>
  <si>
    <t>Check % of symp treated presumptively (ie symptomatic) BOTH</t>
  </si>
  <si>
    <t xml:space="preserve">Check % correct treatment (ie (number treated infected/number treated total (infected + uninfected)) based on symptoms only (CT) </t>
  </si>
  <si>
    <t>(Aghaizu et al., 2011)</t>
  </si>
  <si>
    <t xml:space="preserve">Check % correct treatment (ie (number treated infected/number treated total (infected + uninfected)) based on symptoms only (GC) </t>
  </si>
  <si>
    <t>Check % correct treatment both</t>
  </si>
  <si>
    <t>Adjusted % infected asymptomatic + not presumptively treated (CT)</t>
  </si>
  <si>
    <t>Adjusted % infected asymptomatic + not presumptively treated (GC)</t>
  </si>
  <si>
    <t>Adjusted % infected asymptomatic + not presumptively treated (BOTH)</t>
  </si>
  <si>
    <t>Aghaizu et al., 2011) (PID(</t>
  </si>
  <si>
    <t>Proportion infected asymptomtic presumptively treated</t>
  </si>
  <si>
    <t xml:space="preserve">Proportion uninfected asymptomatics presumptively treated </t>
  </si>
  <si>
    <t xml:space="preserve">Assume that "symptomatic"/"presumptive treatment" includes those treated as contacts? </t>
  </si>
  <si>
    <t xml:space="preserve">% of true symptomatic infections are correctly treated presumptively on basis of symptoms/micro etc? </t>
  </si>
  <si>
    <t xml:space="preserve">Scenario </t>
  </si>
  <si>
    <t xml:space="preserve">Proportion asymptomatics presumptively treated </t>
  </si>
  <si>
    <t xml:space="preserve">assumption for purposes of simplicity </t>
  </si>
  <si>
    <t>Total tested</t>
  </si>
  <si>
    <t>Positive</t>
  </si>
  <si>
    <t>Negative</t>
  </si>
  <si>
    <t>Recalled for treatment</t>
  </si>
  <si>
    <t>Attend for treatment</t>
  </si>
  <si>
    <t>Proportion of those positive who attend for treatment after lab test result</t>
  </si>
  <si>
    <t>Proportion of those diagnosed &amp; infected who attend for test of cure</t>
  </si>
  <si>
    <t xml:space="preserve">Initial population size </t>
  </si>
  <si>
    <t xml:space="preserve">Proportion reinfected at test of cure (not due to treatment failure) </t>
  </si>
  <si>
    <t>C35</t>
  </si>
  <si>
    <t>C16</t>
  </si>
  <si>
    <t>C36</t>
  </si>
  <si>
    <t>D15</t>
  </si>
  <si>
    <t>C37</t>
  </si>
  <si>
    <t>D16</t>
  </si>
  <si>
    <t>C38</t>
  </si>
  <si>
    <t>E15</t>
  </si>
  <si>
    <t>C39</t>
  </si>
  <si>
    <t>Baseline model parameters (live calculations with data from 2014)</t>
  </si>
  <si>
    <t>Baseline model parameters SC tests and fixed values</t>
  </si>
  <si>
    <t xml:space="preserve">Do not edit live cells! </t>
  </si>
  <si>
    <t>Live values</t>
  </si>
  <si>
    <t xml:space="preserve">guess from clinics </t>
  </si>
  <si>
    <t>Clinical exam</t>
  </si>
  <si>
    <t>Self collected sample</t>
  </si>
  <si>
    <t>Initial test</t>
  </si>
  <si>
    <t xml:space="preserve">Clinical exam or not </t>
  </si>
  <si>
    <t>Same day treatment &amp; diagnosis</t>
  </si>
  <si>
    <t>Infection status</t>
  </si>
  <si>
    <t>Check total</t>
  </si>
  <si>
    <t xml:space="preserve">Lab results </t>
  </si>
  <si>
    <t>Swab sent for resistance typing (2)</t>
  </si>
  <si>
    <t>Swab sent for resistance typing (1)</t>
  </si>
  <si>
    <t xml:space="preserve">Attend </t>
  </si>
  <si>
    <t>Loss to f-up</t>
  </si>
  <si>
    <t xml:space="preserve">Proportion reattend for retreatment after resistance diagnosed from phenotyping </t>
  </si>
  <si>
    <t>Day</t>
  </si>
  <si>
    <t>Infected</t>
  </si>
  <si>
    <t>Resistant</t>
  </si>
  <si>
    <t>Treated</t>
  </si>
  <si>
    <t>Simplified model parameters (live calculations with data from 2014)</t>
  </si>
  <si>
    <t xml:space="preserve">Cost of first attendance </t>
  </si>
  <si>
    <t xml:space="preserve">Cost of follow-up attendance </t>
  </si>
  <si>
    <t>Type of test used (1 - standard care, 2- POCT, 3 POCT AMR)</t>
  </si>
  <si>
    <t>POCT test baseline</t>
  </si>
  <si>
    <t>check PBR tariff costs</t>
  </si>
  <si>
    <t>Type of attendee</t>
  </si>
  <si>
    <t>Number lost to follow up (untreated)</t>
  </si>
  <si>
    <t>Ratio of test cost 3 (AMR POCT) to 2 (POCT)</t>
  </si>
  <si>
    <t>Total visits (for positives)</t>
  </si>
  <si>
    <t xml:space="preserve">Total days waited for appropriate treatment </t>
  </si>
  <si>
    <t>Parameter set</t>
  </si>
  <si>
    <t>POCT AMR baseline</t>
  </si>
  <si>
    <t>Loss to follow up</t>
  </si>
  <si>
    <t>Total number follow-up attendances</t>
  </si>
  <si>
    <t>Number infected</t>
  </si>
  <si>
    <t>Proportion of symptomatics treated presumptively for gonorrhoea</t>
  </si>
  <si>
    <t>Proportion of symptomatic &amp; infected who are treated on same day as test</t>
  </si>
  <si>
    <t>Cost of test 2 (POCT) (additional)</t>
  </si>
  <si>
    <t>Number of people who are given ceftriaxone, current and POCT scenario</t>
  </si>
  <si>
    <t>Number of people who are given ceftriaxone, POCT AMR scenario</t>
  </si>
  <si>
    <t>Number of people who are given ceftriaxone, given parameter set</t>
  </si>
  <si>
    <t xml:space="preserve">could we treat with cipro rather than </t>
  </si>
  <si>
    <t>Proportion treated with last line therapy</t>
  </si>
  <si>
    <t>Last line</t>
  </si>
  <si>
    <t>Alternative regimen</t>
  </si>
  <si>
    <t>Same day management</t>
  </si>
  <si>
    <t>Delayed management</t>
  </si>
  <si>
    <t>Symp.</t>
  </si>
  <si>
    <t>Asympt.</t>
  </si>
  <si>
    <t xml:space="preserve">% treated on same day </t>
  </si>
  <si>
    <t>Number treated on same day</t>
  </si>
  <si>
    <t xml:space="preserve">Mean number of days to treatment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</si>
</sst>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quot;£&quot;* #,##0.00_-;_-&quot;£&quot;* &quot;-&quot;??_-;_-@_-"/>
    <numFmt numFmtId="43" formatCode="_-* #,##0.00_-;\-* #,##0.00_-;_-* &quot;-&quot;??_-;_-@_-"/>
    <numFmt numFmtId="164" formatCode="0.0%"/>
    <numFmt numFmtId="165" formatCode="0.000%"/>
    <numFmt numFmtId="166" formatCode="0.000"/>
    <numFmt numFmtId="167" formatCode="_-* #,##0_-;\-* #,##0_-;_-* &quot;-&quot;??_-;_-@_-"/>
    <numFmt numFmtId="168" formatCode="0.0"/>
    <numFmt numFmtId="169" formatCode="_-&quot;£&quot;* #,##0_-;\-&quot;£&quot;* #,##0_-;_-&quot;£&quot;* &quot;-&quot;??_-;_-@_-"/>
  </numFmts>
  <fonts count="75" x14ac:knownFonts="1">
    <font>
      <sz val="12"/>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sz val="12"/>
      <color theme="0"/>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sz val="11"/>
      <color theme="1"/>
      <name val="Calibri"/>
      <family val="2"/>
      <scheme val="minor"/>
    </font>
    <font>
      <sz val="11"/>
      <color rgb="FF000000"/>
      <name val="Calibri"/>
      <family val="2"/>
      <scheme val="minor"/>
    </font>
    <font>
      <u/>
      <sz val="10"/>
      <color indexed="12"/>
      <name val="Arial"/>
      <family val="2"/>
    </font>
    <font>
      <sz val="10"/>
      <name val="Arial"/>
      <family val="2"/>
    </font>
    <font>
      <sz val="9"/>
      <name val="Arial"/>
      <family val="2"/>
    </font>
    <font>
      <b/>
      <sz val="9"/>
      <name val="Arial"/>
      <family val="2"/>
    </font>
    <font>
      <b/>
      <sz val="11"/>
      <color theme="0"/>
      <name val="Arial"/>
      <family val="2"/>
    </font>
    <font>
      <b/>
      <sz val="11"/>
      <color indexed="53"/>
      <name val="Arial"/>
      <family val="2"/>
    </font>
    <font>
      <b/>
      <sz val="11"/>
      <name val="Arial"/>
      <family val="2"/>
    </font>
    <font>
      <b/>
      <sz val="11"/>
      <color theme="0" tint="-0.14999847407452621"/>
      <name val="Arial"/>
      <family val="2"/>
    </font>
    <font>
      <b/>
      <i/>
      <u/>
      <sz val="10"/>
      <color theme="0"/>
      <name val="Arial"/>
      <family val="2"/>
    </font>
    <font>
      <b/>
      <u/>
      <sz val="9"/>
      <color theme="0"/>
      <name val="Arial"/>
      <family val="2"/>
    </font>
    <font>
      <sz val="7"/>
      <color theme="0"/>
      <name val="Arial"/>
      <family val="2"/>
    </font>
    <font>
      <b/>
      <sz val="9"/>
      <color theme="0"/>
      <name val="Arial"/>
      <family val="2"/>
    </font>
    <font>
      <b/>
      <sz val="9"/>
      <color theme="0" tint="-0.499984740745262"/>
      <name val="Arial"/>
      <family val="2"/>
    </font>
    <font>
      <sz val="9"/>
      <color theme="0" tint="-0.499984740745262"/>
      <name val="Arial"/>
      <family val="2"/>
    </font>
    <font>
      <sz val="9"/>
      <color rgb="FF545454"/>
      <name val="Arial"/>
      <family val="2"/>
    </font>
    <font>
      <b/>
      <sz val="9"/>
      <color rgb="FF545454"/>
      <name val="Arial"/>
      <family val="2"/>
    </font>
    <font>
      <sz val="9"/>
      <name val="Calibri"/>
      <family val="2"/>
    </font>
    <font>
      <sz val="7"/>
      <name val="Arial"/>
      <family val="2"/>
    </font>
    <font>
      <sz val="9"/>
      <color rgb="FFFF0000"/>
      <name val="Arial"/>
      <family val="2"/>
    </font>
    <font>
      <sz val="9"/>
      <color indexed="63"/>
      <name val="Calibri"/>
      <family val="2"/>
    </font>
    <font>
      <sz val="9"/>
      <color indexed="63"/>
      <name val="Arial"/>
      <family val="2"/>
    </font>
    <font>
      <sz val="10"/>
      <color indexed="8"/>
      <name val="Arial"/>
      <family val="2"/>
    </font>
    <font>
      <b/>
      <sz val="9"/>
      <color indexed="8"/>
      <name val="Arial"/>
      <family val="2"/>
    </font>
    <font>
      <sz val="9"/>
      <color indexed="8"/>
      <name val="Arial"/>
      <family val="2"/>
    </font>
    <font>
      <b/>
      <sz val="9"/>
      <color rgb="FFFF0000"/>
      <name val="Arial"/>
      <family val="2"/>
    </font>
    <font>
      <b/>
      <sz val="8"/>
      <color rgb="FFFF0000"/>
      <name val="Arial"/>
      <family val="2"/>
    </font>
    <font>
      <sz val="8"/>
      <name val="Arial"/>
      <family val="2"/>
    </font>
    <font>
      <sz val="12"/>
      <name val="Calibri"/>
      <family val="2"/>
      <scheme val="minor"/>
    </font>
    <font>
      <sz val="12"/>
      <color theme="0" tint="-0.34998626667073579"/>
      <name val="Calibri"/>
      <family val="2"/>
      <scheme val="minor"/>
    </font>
    <font>
      <b/>
      <sz val="16"/>
      <color theme="1"/>
      <name val="Calibri"/>
      <family val="2"/>
      <scheme val="minor"/>
    </font>
    <font>
      <sz val="12"/>
      <color rgb="FFFF0000"/>
      <name val="Calibri"/>
      <family val="2"/>
      <scheme val="minor"/>
    </font>
    <font>
      <sz val="11"/>
      <color theme="0" tint="-0.34998626667073579"/>
      <name val="Calibri"/>
      <family val="2"/>
      <scheme val="minor"/>
    </font>
    <font>
      <sz val="12"/>
      <color theme="0" tint="-0.249977111117893"/>
      <name val="Calibri"/>
      <family val="2"/>
      <scheme val="minor"/>
    </font>
    <font>
      <sz val="12"/>
      <color theme="0" tint="-0.499984740745262"/>
      <name val="Calibri"/>
      <family val="2"/>
      <scheme val="minor"/>
    </font>
    <font>
      <sz val="12"/>
      <color theme="0" tint="-0.14999847407452621"/>
      <name val="Calibri"/>
      <family val="2"/>
      <scheme val="minor"/>
    </font>
    <font>
      <sz val="11"/>
      <color theme="0" tint="-0.14999847407452621"/>
      <name val="Calibri"/>
      <family val="2"/>
      <scheme val="minor"/>
    </font>
    <font>
      <b/>
      <sz val="11"/>
      <color rgb="FF000000"/>
      <name val="Cambria"/>
      <family val="1"/>
      <scheme val="major"/>
    </font>
    <font>
      <b/>
      <sz val="11"/>
      <color theme="0"/>
      <name val="Cambria"/>
      <family val="1"/>
      <scheme val="major"/>
    </font>
    <font>
      <b/>
      <sz val="11"/>
      <name val="Cambria"/>
      <family val="1"/>
      <scheme val="major"/>
    </font>
    <font>
      <b/>
      <sz val="11"/>
      <color theme="1" tint="0.34998626667073579"/>
      <name val="Cambria"/>
      <family val="1"/>
      <scheme val="major"/>
    </font>
    <font>
      <b/>
      <sz val="11"/>
      <color theme="1"/>
      <name val="Cambria"/>
      <family val="1"/>
      <scheme val="major"/>
    </font>
    <font>
      <u/>
      <sz val="11"/>
      <color indexed="12"/>
      <name val="Cambria"/>
      <family val="1"/>
      <scheme val="major"/>
    </font>
    <font>
      <sz val="11"/>
      <color theme="1" tint="0.34998626667073579"/>
      <name val="Cambria"/>
      <family val="1"/>
      <scheme val="major"/>
    </font>
    <font>
      <sz val="11"/>
      <color rgb="FF000000"/>
      <name val="Cambria"/>
      <family val="1"/>
      <scheme val="major"/>
    </font>
    <font>
      <sz val="11"/>
      <color theme="1" tint="0.499984740745262"/>
      <name val="Cambria"/>
      <family val="1"/>
      <scheme val="major"/>
    </font>
    <font>
      <sz val="11"/>
      <color theme="1"/>
      <name val="Cambria"/>
      <family val="1"/>
      <scheme val="major"/>
    </font>
    <font>
      <b/>
      <sz val="11"/>
      <color theme="0" tint="-0.249977111117893"/>
      <name val="Cambria"/>
      <family val="1"/>
      <scheme val="major"/>
    </font>
    <font>
      <u/>
      <sz val="11"/>
      <color theme="0" tint="-0.249977111117893"/>
      <name val="Cambria"/>
      <family val="1"/>
      <scheme val="major"/>
    </font>
    <font>
      <b/>
      <sz val="11"/>
      <color theme="1" tint="0.499984740745262"/>
      <name val="Cambria"/>
      <family val="1"/>
      <scheme val="major"/>
    </font>
    <font>
      <sz val="11"/>
      <color theme="0" tint="-0.249977111117893"/>
      <name val="Cambria"/>
      <family val="1"/>
      <scheme val="major"/>
    </font>
    <font>
      <b/>
      <sz val="11"/>
      <color rgb="FFFFFF00"/>
      <name val="Cambria"/>
      <family val="1"/>
      <scheme val="major"/>
    </font>
    <font>
      <b/>
      <sz val="11"/>
      <color rgb="FF353537"/>
      <name val="Cambria"/>
      <family val="1"/>
      <scheme val="major"/>
    </font>
    <font>
      <sz val="11"/>
      <color rgb="FF353537"/>
      <name val="Cambria"/>
      <family val="1"/>
      <scheme val="major"/>
    </font>
    <font>
      <sz val="11"/>
      <name val="Cambria"/>
      <family val="1"/>
      <scheme val="major"/>
    </font>
    <font>
      <sz val="11"/>
      <color rgb="FF595959"/>
      <name val="Cambria"/>
      <family val="1"/>
      <scheme val="major"/>
    </font>
    <font>
      <sz val="11"/>
      <color theme="3" tint="-0.249977111117893"/>
      <name val="Cambria"/>
      <family val="1"/>
      <scheme val="major"/>
    </font>
    <font>
      <i/>
      <sz val="11"/>
      <color rgb="FF595959"/>
      <name val="Cambria"/>
      <family val="1"/>
      <scheme val="major"/>
    </font>
    <font>
      <sz val="9"/>
      <color indexed="81"/>
      <name val="Tahoma"/>
      <family val="2"/>
    </font>
    <font>
      <b/>
      <sz val="9"/>
      <color indexed="81"/>
      <name val="Tahoma"/>
      <family val="2"/>
    </font>
    <font>
      <i/>
      <sz val="12"/>
      <color theme="1"/>
      <name val="Calibri"/>
      <family val="2"/>
      <scheme val="minor"/>
    </font>
    <font>
      <sz val="11"/>
      <color rgb="FFFFFF00"/>
      <name val="Cambria"/>
      <family val="1"/>
      <scheme val="major"/>
    </font>
    <font>
      <b/>
      <sz val="11"/>
      <color rgb="FFFF0000"/>
      <name val="Cambria"/>
      <family val="1"/>
      <scheme val="major"/>
    </font>
    <font>
      <sz val="11"/>
      <name val="Calibri"/>
      <family val="2"/>
      <scheme val="minor"/>
    </font>
  </fonts>
  <fills count="42">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0000"/>
        <bgColor indexed="64"/>
      </patternFill>
    </fill>
    <fill>
      <patternFill patternType="solid">
        <fgColor theme="0"/>
        <bgColor indexed="64"/>
      </patternFill>
    </fill>
    <fill>
      <patternFill patternType="solid">
        <fgColor rgb="FFCCFFCC"/>
        <bgColor indexed="64"/>
      </patternFill>
    </fill>
    <fill>
      <patternFill patternType="solid">
        <fgColor rgb="FFFFFF00"/>
        <bgColor rgb="FF000000"/>
      </patternFill>
    </fill>
    <fill>
      <patternFill patternType="solid">
        <fgColor rgb="FFD9D9D9"/>
        <bgColor rgb="FF000000"/>
      </patternFill>
    </fill>
    <fill>
      <patternFill patternType="solid">
        <fgColor rgb="FFFFFFFF"/>
        <bgColor rgb="FF000000"/>
      </patternFill>
    </fill>
    <fill>
      <patternFill patternType="solid">
        <fgColor rgb="FF990033"/>
        <bgColor indexed="64"/>
      </patternFill>
    </fill>
    <fill>
      <patternFill patternType="solid">
        <fgColor rgb="FF009999"/>
        <bgColor indexed="64"/>
      </patternFill>
    </fill>
    <fill>
      <patternFill patternType="solid">
        <fgColor rgb="FFDCDCDC"/>
        <bgColor indexed="64"/>
      </patternFill>
    </fill>
    <fill>
      <patternFill patternType="solid">
        <fgColor theme="0" tint="-4.9989318521683403E-2"/>
        <bgColor indexed="64"/>
      </patternFill>
    </fill>
    <fill>
      <patternFill patternType="solid">
        <fgColor rgb="FFD1D1D1"/>
        <bgColor indexed="64"/>
      </patternFill>
    </fill>
    <fill>
      <patternFill patternType="solid">
        <fgColor rgb="FFA7EFDC"/>
        <bgColor indexed="64"/>
      </patternFill>
    </fill>
    <fill>
      <patternFill patternType="solid">
        <fgColor theme="0" tint="-0.249977111117893"/>
        <bgColor rgb="FF000000"/>
      </patternFill>
    </fill>
    <fill>
      <patternFill patternType="solid">
        <fgColor theme="1"/>
        <bgColor indexed="64"/>
      </patternFill>
    </fill>
    <fill>
      <patternFill patternType="solid">
        <fgColor theme="1"/>
        <bgColor rgb="FF000000"/>
      </patternFill>
    </fill>
    <fill>
      <patternFill patternType="solid">
        <fgColor theme="3" tint="0.59999389629810485"/>
        <bgColor indexed="64"/>
      </patternFill>
    </fill>
    <fill>
      <patternFill patternType="solid">
        <fgColor theme="3" tint="0.59999389629810485"/>
        <bgColor rgb="FF000000"/>
      </patternFill>
    </fill>
    <fill>
      <patternFill patternType="solid">
        <fgColor theme="0"/>
        <bgColor rgb="FF000000"/>
      </patternFill>
    </fill>
    <fill>
      <patternFill patternType="solid">
        <fgColor theme="8" tint="0.59999389629810485"/>
        <bgColor rgb="FF000000"/>
      </patternFill>
    </fill>
    <fill>
      <patternFill patternType="solid">
        <fgColor theme="3" tint="0.39997558519241921"/>
        <bgColor rgb="FF000000"/>
      </patternFill>
    </fill>
    <fill>
      <patternFill patternType="solid">
        <fgColor theme="4" tint="0.39997558519241921"/>
        <bgColor indexed="64"/>
      </patternFill>
    </fill>
    <fill>
      <patternFill patternType="solid">
        <fgColor theme="4" tint="0.59999389629810485"/>
        <bgColor indexed="64"/>
      </patternFill>
    </fill>
    <fill>
      <patternFill patternType="solid">
        <fgColor theme="9"/>
        <bgColor rgb="FF000000"/>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tint="-0.14999847407452621"/>
        <bgColor rgb="FF000000"/>
      </patternFill>
    </fill>
    <fill>
      <patternFill patternType="solid">
        <fgColor theme="6" tint="0.79998168889431442"/>
        <bgColor rgb="FF000000"/>
      </patternFill>
    </fill>
    <fill>
      <patternFill patternType="solid">
        <fgColor theme="6" tint="0.79998168889431442"/>
        <bgColor indexed="64"/>
      </patternFill>
    </fill>
    <fill>
      <patternFill patternType="solid">
        <fgColor theme="7" tint="0.79998168889431442"/>
        <bgColor rgb="FF000000"/>
      </patternFill>
    </fill>
    <fill>
      <patternFill patternType="solid">
        <fgColor theme="7" tint="0.59999389629810485"/>
        <bgColor rgb="FF000000"/>
      </patternFill>
    </fill>
    <fill>
      <patternFill patternType="solid">
        <fgColor theme="7" tint="0.59999389629810485"/>
        <bgColor indexed="64"/>
      </patternFill>
    </fill>
    <fill>
      <patternFill patternType="solid">
        <fgColor theme="9" tint="-0.249977111117893"/>
        <bgColor rgb="FF000000"/>
      </patternFill>
    </fill>
    <fill>
      <patternFill patternType="solid">
        <fgColor theme="9" tint="-0.249977111117893"/>
        <bgColor indexed="64"/>
      </patternFill>
    </fill>
    <fill>
      <patternFill patternType="solid">
        <fgColor theme="9" tint="0.59999389629810485"/>
        <bgColor rgb="FF000000"/>
      </patternFill>
    </fill>
    <fill>
      <patternFill patternType="solid">
        <fgColor theme="9" tint="0.59999389629810485"/>
        <bgColor indexed="64"/>
      </patternFill>
    </fill>
    <fill>
      <patternFill patternType="solid">
        <fgColor theme="8" tint="0.79998168889431442"/>
        <bgColor rgb="FF000000"/>
      </patternFill>
    </fill>
    <fill>
      <patternFill patternType="solid">
        <fgColor theme="8" tint="0.79998168889431442"/>
        <bgColor indexed="64"/>
      </patternFill>
    </fill>
  </fills>
  <borders count="26">
    <border>
      <left/>
      <right/>
      <top/>
      <bottom/>
      <diagonal/>
    </border>
    <border>
      <left/>
      <right/>
      <top/>
      <bottom style="medium">
        <color rgb="FF000000"/>
      </bottom>
      <diagonal/>
    </border>
    <border>
      <left/>
      <right/>
      <top/>
      <bottom style="thin">
        <color theme="0" tint="-0.34998626667073579"/>
      </bottom>
      <diagonal/>
    </border>
    <border>
      <left style="mediumDashed">
        <color rgb="FFFF0000"/>
      </left>
      <right/>
      <top/>
      <bottom/>
      <diagonal/>
    </border>
    <border>
      <left/>
      <right/>
      <top style="thin">
        <color theme="0" tint="-0.34998626667073579"/>
      </top>
      <bottom/>
      <diagonal/>
    </border>
    <border>
      <left style="mediumDashed">
        <color rgb="FFFF0000"/>
      </left>
      <right/>
      <top style="thin">
        <color theme="0" tint="-0.34998626667073579"/>
      </top>
      <bottom/>
      <diagonal/>
    </border>
    <border>
      <left style="mediumDashed">
        <color rgb="FFFF0000"/>
      </left>
      <right/>
      <top/>
      <bottom style="thin">
        <color theme="0" tint="-0.34998626667073579"/>
      </bottom>
      <diagonal/>
    </border>
    <border>
      <left/>
      <right style="thin">
        <color theme="0" tint="-0.34998626667073579"/>
      </right>
      <top/>
      <bottom/>
      <diagonal/>
    </border>
    <border>
      <left style="thin">
        <color theme="0"/>
      </left>
      <right style="thin">
        <color theme="0"/>
      </right>
      <top style="thin">
        <color theme="0"/>
      </top>
      <bottom style="thin">
        <color theme="0"/>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right style="medium">
        <color auto="1"/>
      </right>
      <top/>
      <bottom/>
      <diagonal/>
    </border>
    <border>
      <left style="medium">
        <color auto="1"/>
      </left>
      <right/>
      <top/>
      <bottom/>
      <diagonal/>
    </border>
    <border>
      <left/>
      <right/>
      <top style="medium">
        <color auto="1"/>
      </top>
      <bottom/>
      <diagonal/>
    </border>
    <border>
      <left/>
      <right/>
      <top/>
      <bottom style="medium">
        <color auto="1"/>
      </bottom>
      <diagonal/>
    </border>
    <border>
      <left style="medium">
        <color auto="1"/>
      </left>
      <right/>
      <top/>
      <bottom style="medium">
        <color rgb="FF000000"/>
      </bottom>
      <diagonal/>
    </border>
    <border>
      <left/>
      <right style="medium">
        <color auto="1"/>
      </right>
      <top/>
      <bottom style="medium">
        <color rgb="FF000000"/>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double">
        <color rgb="FFFFC000"/>
      </left>
      <right style="medium">
        <color auto="1"/>
      </right>
      <top style="double">
        <color rgb="FFFFC000"/>
      </top>
      <bottom style="double">
        <color rgb="FFFFC000"/>
      </bottom>
      <diagonal/>
    </border>
    <border>
      <left style="medium">
        <color auto="1"/>
      </left>
      <right style="double">
        <color rgb="FFFFC000"/>
      </right>
      <top style="double">
        <color rgb="FFFFC000"/>
      </top>
      <bottom style="double">
        <color rgb="FFFFC000"/>
      </bottom>
      <diagonal/>
    </border>
  </borders>
  <cellStyleXfs count="544">
    <xf numFmtId="0" fontId="0" fillId="0" borderId="0"/>
    <xf numFmtId="43" fontId="4" fillId="0" borderId="0" applyFont="0" applyFill="0" applyBorder="0" applyAlignment="0" applyProtection="0"/>
    <xf numFmtId="9" fontId="4"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2" fillId="0" borderId="0" applyNumberFormat="0" applyFill="0" applyBorder="0" applyAlignment="0" applyProtection="0">
      <alignment vertical="top"/>
      <protection locked="0"/>
    </xf>
    <xf numFmtId="0" fontId="13" fillId="0" borderId="0"/>
    <xf numFmtId="0" fontId="33"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4" fontId="3"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cellStyleXfs>
  <cellXfs count="884">
    <xf numFmtId="0" fontId="0" fillId="0" borderId="0" xfId="0"/>
    <xf numFmtId="10" fontId="0" fillId="0" borderId="0" xfId="0" applyNumberFormat="1"/>
    <xf numFmtId="9" fontId="0" fillId="0" borderId="0" xfId="0" applyNumberFormat="1"/>
    <xf numFmtId="0" fontId="0" fillId="0" borderId="0" xfId="0" applyAlignment="1">
      <alignment vertical="top"/>
    </xf>
    <xf numFmtId="3" fontId="0" fillId="0" borderId="0" xfId="0" applyNumberFormat="1"/>
    <xf numFmtId="49" fontId="0" fillId="0" borderId="0" xfId="0" applyNumberFormat="1"/>
    <xf numFmtId="0" fontId="12" fillId="0" borderId="0" xfId="47" applyFill="1" applyAlignment="1" applyProtection="1"/>
    <xf numFmtId="0" fontId="14" fillId="0" borderId="0" xfId="48" applyFont="1" applyFill="1" applyAlignment="1">
      <alignment horizontal="left" vertical="center"/>
    </xf>
    <xf numFmtId="0" fontId="14" fillId="0" borderId="0" xfId="48" applyFont="1" applyFill="1" applyAlignment="1">
      <alignment horizontal="center"/>
    </xf>
    <xf numFmtId="0" fontId="14" fillId="0" borderId="0" xfId="48" applyFont="1" applyFill="1"/>
    <xf numFmtId="0" fontId="14" fillId="0" borderId="0" xfId="48" applyFont="1" applyBorder="1" applyAlignment="1">
      <alignment horizontal="right"/>
    </xf>
    <xf numFmtId="0" fontId="15" fillId="11" borderId="0" xfId="48" applyFont="1" applyFill="1" applyBorder="1" applyAlignment="1">
      <alignment horizontal="left" vertical="center"/>
    </xf>
    <xf numFmtId="0" fontId="14" fillId="11" borderId="0" xfId="48" applyFont="1" applyFill="1" applyBorder="1" applyAlignment="1">
      <alignment horizontal="left" vertical="center"/>
    </xf>
    <xf numFmtId="0" fontId="14" fillId="11" borderId="0" xfId="48" applyFont="1" applyFill="1" applyBorder="1" applyAlignment="1">
      <alignment horizontal="center"/>
    </xf>
    <xf numFmtId="49" fontId="16" fillId="11" borderId="0" xfId="48" applyNumberFormat="1" applyFont="1" applyFill="1" applyBorder="1" applyAlignment="1">
      <alignment horizontal="left" vertical="center" indent="11"/>
    </xf>
    <xf numFmtId="49" fontId="17" fillId="11" borderId="0" xfId="48" applyNumberFormat="1" applyFont="1" applyFill="1" applyBorder="1" applyAlignment="1">
      <alignment horizontal="left" vertical="center" indent="1"/>
    </xf>
    <xf numFmtId="49" fontId="18" fillId="11" borderId="0" xfId="48" applyNumberFormat="1" applyFont="1" applyFill="1" applyBorder="1" applyAlignment="1">
      <alignment horizontal="left" vertical="center" indent="1"/>
    </xf>
    <xf numFmtId="49" fontId="19" fillId="11" borderId="0" xfId="48" applyNumberFormat="1" applyFont="1" applyFill="1" applyBorder="1" applyAlignment="1">
      <alignment horizontal="left" vertical="center" indent="11"/>
    </xf>
    <xf numFmtId="49" fontId="20" fillId="11" borderId="0" xfId="48" applyNumberFormat="1" applyFont="1" applyFill="1" applyBorder="1" applyAlignment="1">
      <alignment horizontal="left" vertical="center" indent="11"/>
    </xf>
    <xf numFmtId="49" fontId="21" fillId="11" borderId="0" xfId="48" applyNumberFormat="1" applyFont="1" applyFill="1" applyBorder="1" applyAlignment="1">
      <alignment horizontal="left" vertical="center" indent="11"/>
    </xf>
    <xf numFmtId="0" fontId="22" fillId="11" borderId="0" xfId="48" applyFont="1" applyFill="1" applyBorder="1" applyAlignment="1">
      <alignment horizontal="right"/>
    </xf>
    <xf numFmtId="0" fontId="15" fillId="0" borderId="0" xfId="48" applyFont="1" applyBorder="1" applyAlignment="1">
      <alignment horizontal="left" vertical="center"/>
    </xf>
    <xf numFmtId="0" fontId="14" fillId="0" borderId="0" xfId="48" applyFont="1" applyBorder="1" applyAlignment="1">
      <alignment horizontal="left" vertical="center"/>
    </xf>
    <xf numFmtId="0" fontId="14" fillId="0" borderId="0" xfId="48" applyFont="1" applyBorder="1" applyAlignment="1">
      <alignment horizontal="center"/>
    </xf>
    <xf numFmtId="0" fontId="23" fillId="12" borderId="0" xfId="48" applyFont="1" applyFill="1" applyBorder="1" applyAlignment="1">
      <alignment horizontal="left" vertical="center"/>
    </xf>
    <xf numFmtId="0" fontId="15" fillId="12" borderId="0" xfId="48" applyFont="1" applyFill="1" applyBorder="1" applyAlignment="1">
      <alignment horizontal="left" vertical="center"/>
    </xf>
    <xf numFmtId="0" fontId="23" fillId="12" borderId="0" xfId="48" applyNumberFormat="1" applyFont="1" applyFill="1" applyBorder="1" applyAlignment="1">
      <alignment horizontal="center" vertical="center"/>
    </xf>
    <xf numFmtId="1" fontId="23" fillId="12" borderId="0" xfId="48" applyNumberFormat="1" applyFont="1" applyFill="1" applyBorder="1" applyAlignment="1">
      <alignment horizontal="center" vertical="center"/>
    </xf>
    <xf numFmtId="0" fontId="14" fillId="0" borderId="0" xfId="48" applyFont="1" applyFill="1" applyAlignment="1">
      <alignment vertical="center"/>
    </xf>
    <xf numFmtId="0" fontId="14" fillId="6" borderId="0" xfId="48" applyFont="1" applyFill="1" applyBorder="1"/>
    <xf numFmtId="3" fontId="14" fillId="6" borderId="0" xfId="48" applyNumberFormat="1" applyFont="1" applyFill="1" applyBorder="1" applyAlignment="1">
      <alignment horizontal="left" vertical="top"/>
    </xf>
    <xf numFmtId="3" fontId="15" fillId="6" borderId="0" xfId="48" applyNumberFormat="1" applyFont="1" applyFill="1" applyBorder="1" applyAlignment="1">
      <alignment horizontal="left" vertical="top"/>
    </xf>
    <xf numFmtId="3" fontId="15" fillId="6" borderId="0" xfId="48" applyNumberFormat="1" applyFont="1" applyFill="1" applyBorder="1" applyAlignment="1">
      <alignment horizontal="right" vertical="top"/>
    </xf>
    <xf numFmtId="0" fontId="14" fillId="13" borderId="0" xfId="48" applyFont="1" applyFill="1"/>
    <xf numFmtId="0" fontId="14" fillId="6" borderId="0" xfId="48" applyFont="1" applyFill="1" applyBorder="1" applyAlignment="1">
      <alignment horizontal="left" indent="1"/>
    </xf>
    <xf numFmtId="0" fontId="14" fillId="6" borderId="0" xfId="48" applyFont="1" applyFill="1" applyBorder="1" applyAlignment="1">
      <alignment horizontal="left" vertical="top" wrapText="1"/>
    </xf>
    <xf numFmtId="0" fontId="14" fillId="0" borderId="0" xfId="48" applyFont="1" applyFill="1" applyBorder="1" applyAlignment="1">
      <alignment horizontal="left" vertical="center" wrapText="1" indent="1"/>
    </xf>
    <xf numFmtId="3" fontId="14" fillId="6" borderId="0" xfId="48" applyNumberFormat="1" applyFont="1" applyFill="1" applyBorder="1" applyAlignment="1">
      <alignment horizontal="right" vertical="top"/>
    </xf>
    <xf numFmtId="0" fontId="15" fillId="0" borderId="0" xfId="48" applyFont="1" applyFill="1" applyBorder="1" applyAlignment="1">
      <alignment vertical="center" wrapText="1"/>
    </xf>
    <xf numFmtId="0" fontId="15" fillId="13" borderId="0" xfId="48" applyFont="1" applyFill="1" applyAlignment="1">
      <alignment vertical="top"/>
    </xf>
    <xf numFmtId="0" fontId="15" fillId="6" borderId="2" xfId="48" applyFont="1" applyFill="1" applyBorder="1" applyAlignment="1">
      <alignment horizontal="left" vertical="top" indent="1"/>
    </xf>
    <xf numFmtId="0" fontId="14" fillId="6" borderId="2" xfId="48" applyFont="1" applyFill="1" applyBorder="1" applyAlignment="1">
      <alignment vertical="top" wrapText="1"/>
    </xf>
    <xf numFmtId="0" fontId="15" fillId="0" borderId="2" xfId="48" applyFont="1" applyFill="1" applyBorder="1" applyAlignment="1">
      <alignment horizontal="left" vertical="center"/>
    </xf>
    <xf numFmtId="3" fontId="15" fillId="6" borderId="2" xfId="48" applyNumberFormat="1" applyFont="1" applyFill="1" applyBorder="1" applyAlignment="1">
      <alignment horizontal="right" vertical="top"/>
    </xf>
    <xf numFmtId="0" fontId="15" fillId="13" borderId="0" xfId="48" applyFont="1" applyFill="1"/>
    <xf numFmtId="0" fontId="14" fillId="4" borderId="0" xfId="48" applyFont="1" applyFill="1" applyBorder="1"/>
    <xf numFmtId="0" fontId="14" fillId="4" borderId="0" xfId="48" applyFont="1" applyFill="1" applyBorder="1" applyAlignment="1">
      <alignment vertical="top" wrapText="1"/>
    </xf>
    <xf numFmtId="0" fontId="15" fillId="4" borderId="0" xfId="48" applyFont="1" applyFill="1" applyBorder="1" applyAlignment="1"/>
    <xf numFmtId="3" fontId="24" fillId="4" borderId="0" xfId="48" applyNumberFormat="1" applyFont="1" applyFill="1" applyBorder="1" applyAlignment="1">
      <alignment horizontal="right" vertical="top"/>
    </xf>
    <xf numFmtId="3" fontId="15" fillId="4" borderId="3" xfId="48" applyNumberFormat="1" applyFont="1" applyFill="1" applyBorder="1" applyAlignment="1">
      <alignment horizontal="right" vertical="top"/>
    </xf>
    <xf numFmtId="3" fontId="15" fillId="4" borderId="0" xfId="48" applyNumberFormat="1" applyFont="1" applyFill="1" applyBorder="1" applyAlignment="1">
      <alignment horizontal="right" vertical="top"/>
    </xf>
    <xf numFmtId="0" fontId="14" fillId="4" borderId="0" xfId="48" applyFont="1" applyFill="1" applyBorder="1" applyAlignment="1">
      <alignment horizontal="left" indent="1"/>
    </xf>
    <xf numFmtId="3" fontId="25" fillId="4" borderId="0" xfId="48" applyNumberFormat="1" applyFont="1" applyFill="1" applyBorder="1" applyAlignment="1">
      <alignment horizontal="right" vertical="top"/>
    </xf>
    <xf numFmtId="3" fontId="14" fillId="4" borderId="3" xfId="48" applyNumberFormat="1" applyFont="1" applyFill="1" applyBorder="1" applyAlignment="1">
      <alignment horizontal="right" vertical="top"/>
    </xf>
    <xf numFmtId="3" fontId="14" fillId="4" borderId="0" xfId="48" applyNumberFormat="1" applyFont="1" applyFill="1" applyBorder="1" applyAlignment="1">
      <alignment horizontal="right" vertical="top"/>
    </xf>
    <xf numFmtId="0" fontId="15" fillId="0" borderId="0" xfId="48" applyFont="1" applyFill="1"/>
    <xf numFmtId="0" fontId="15" fillId="4" borderId="2" xfId="48" applyFont="1" applyFill="1" applyBorder="1" applyAlignment="1">
      <alignment vertical="top"/>
    </xf>
    <xf numFmtId="0" fontId="14" fillId="4" borderId="2" xfId="48" applyFont="1" applyFill="1" applyBorder="1" applyAlignment="1">
      <alignment vertical="top" wrapText="1"/>
    </xf>
    <xf numFmtId="0" fontId="14" fillId="14" borderId="0" xfId="48" applyFont="1" applyFill="1" applyBorder="1" applyAlignment="1">
      <alignment horizontal="left" indent="1"/>
    </xf>
    <xf numFmtId="0" fontId="14" fillId="14" borderId="0" xfId="48" applyFont="1" applyFill="1" applyBorder="1" applyAlignment="1">
      <alignment horizontal="left" vertical="top" wrapText="1"/>
    </xf>
    <xf numFmtId="0" fontId="15" fillId="14" borderId="4" xfId="48" applyFont="1" applyFill="1" applyBorder="1" applyAlignment="1">
      <alignment horizontal="left" indent="1"/>
    </xf>
    <xf numFmtId="3" fontId="24" fillId="14" borderId="4" xfId="48" applyNumberFormat="1" applyFont="1" applyFill="1" applyBorder="1" applyAlignment="1">
      <alignment horizontal="right" vertical="top"/>
    </xf>
    <xf numFmtId="3" fontId="15" fillId="14" borderId="5" xfId="48" applyNumberFormat="1" applyFont="1" applyFill="1" applyBorder="1" applyAlignment="1">
      <alignment horizontal="right" vertical="top"/>
    </xf>
    <xf numFmtId="3" fontId="15" fillId="14" borderId="4" xfId="48" applyNumberFormat="1" applyFont="1" applyFill="1" applyBorder="1" applyAlignment="1">
      <alignment horizontal="right" vertical="top"/>
    </xf>
    <xf numFmtId="0" fontId="26" fillId="0" borderId="0" xfId="48" applyFont="1" applyFill="1" applyAlignment="1">
      <alignment horizontal="right"/>
    </xf>
    <xf numFmtId="0" fontId="26" fillId="0" borderId="0" xfId="48" applyFont="1" applyFill="1"/>
    <xf numFmtId="0" fontId="14" fillId="14" borderId="0" xfId="48" applyFont="1" applyFill="1" applyBorder="1" applyAlignment="1">
      <alignment horizontal="left" indent="2"/>
    </xf>
    <xf numFmtId="3" fontId="25" fillId="14" borderId="0" xfId="48" applyNumberFormat="1" applyFont="1" applyFill="1" applyBorder="1" applyAlignment="1">
      <alignment horizontal="right" vertical="top"/>
    </xf>
    <xf numFmtId="3" fontId="14" fillId="14" borderId="3" xfId="48" applyNumberFormat="1" applyFont="1" applyFill="1" applyBorder="1" applyAlignment="1">
      <alignment horizontal="right" vertical="top"/>
    </xf>
    <xf numFmtId="3" fontId="14" fillId="14" borderId="0" xfId="48" applyNumberFormat="1" applyFont="1" applyFill="1" applyBorder="1" applyAlignment="1">
      <alignment horizontal="right" vertical="top"/>
    </xf>
    <xf numFmtId="0" fontId="15" fillId="14" borderId="0" xfId="48" applyFont="1" applyFill="1" applyBorder="1" applyAlignment="1">
      <alignment horizontal="left" indent="1"/>
    </xf>
    <xf numFmtId="3" fontId="24" fillId="14" borderId="0" xfId="48" applyNumberFormat="1" applyFont="1" applyFill="1" applyBorder="1" applyAlignment="1">
      <alignment horizontal="right"/>
    </xf>
    <xf numFmtId="3" fontId="24" fillId="14" borderId="0" xfId="48" applyNumberFormat="1" applyFont="1" applyFill="1" applyBorder="1" applyAlignment="1">
      <alignment horizontal="right" vertical="top"/>
    </xf>
    <xf numFmtId="3" fontId="15" fillId="14" borderId="3" xfId="48" applyNumberFormat="1" applyFont="1" applyFill="1" applyBorder="1" applyAlignment="1">
      <alignment horizontal="right" vertical="top"/>
    </xf>
    <xf numFmtId="3" fontId="15" fillId="14" borderId="0" xfId="48" applyNumberFormat="1" applyFont="1" applyFill="1" applyBorder="1" applyAlignment="1">
      <alignment horizontal="right" vertical="top"/>
    </xf>
    <xf numFmtId="0" fontId="27" fillId="0" borderId="0" xfId="48" applyFont="1" applyFill="1"/>
    <xf numFmtId="3" fontId="25" fillId="14" borderId="0" xfId="48" applyNumberFormat="1" applyFont="1" applyFill="1" applyBorder="1" applyAlignment="1">
      <alignment horizontal="right"/>
    </xf>
    <xf numFmtId="0" fontId="15" fillId="14" borderId="2" xfId="48" applyFont="1" applyFill="1" applyBorder="1" applyAlignment="1">
      <alignment horizontal="left" vertical="top" indent="1"/>
    </xf>
    <xf numFmtId="0" fontId="14" fillId="14" borderId="2" xfId="48" applyFont="1" applyFill="1" applyBorder="1" applyAlignment="1">
      <alignment vertical="top" wrapText="1"/>
    </xf>
    <xf numFmtId="3" fontId="24" fillId="14" borderId="2" xfId="48" applyNumberFormat="1" applyFont="1" applyFill="1" applyBorder="1" applyAlignment="1">
      <alignment horizontal="right" vertical="top"/>
    </xf>
    <xf numFmtId="3" fontId="15" fillId="14" borderId="6" xfId="48" applyNumberFormat="1" applyFont="1" applyFill="1" applyBorder="1" applyAlignment="1">
      <alignment horizontal="right" vertical="top"/>
    </xf>
    <xf numFmtId="3" fontId="15" fillId="14" borderId="2" xfId="48" applyNumberFormat="1" applyFont="1" applyFill="1" applyBorder="1" applyAlignment="1">
      <alignment horizontal="right" vertical="top"/>
    </xf>
    <xf numFmtId="0" fontId="26" fillId="15" borderId="0" xfId="48" applyFont="1" applyFill="1"/>
    <xf numFmtId="0" fontId="14" fillId="14" borderId="0" xfId="48" applyFont="1" applyFill="1" applyBorder="1"/>
    <xf numFmtId="0" fontId="14" fillId="14" borderId="0" xfId="48" applyFont="1" applyFill="1" applyBorder="1" applyAlignment="1">
      <alignment horizontal="left" vertical="top" wrapText="1" indent="2"/>
    </xf>
    <xf numFmtId="0" fontId="27" fillId="15" borderId="0" xfId="48" applyFont="1" applyFill="1" applyAlignment="1">
      <alignment vertical="top"/>
    </xf>
    <xf numFmtId="0" fontId="15" fillId="14" borderId="2" xfId="48" applyFont="1" applyFill="1" applyBorder="1" applyAlignment="1">
      <alignment vertical="top"/>
    </xf>
    <xf numFmtId="0" fontId="26" fillId="13" borderId="0" xfId="48" applyFont="1" applyFill="1"/>
    <xf numFmtId="0" fontId="15" fillId="4" borderId="0" xfId="48" applyFont="1" applyFill="1" applyBorder="1"/>
    <xf numFmtId="3" fontId="15" fillId="4" borderId="0" xfId="48" applyNumberFormat="1" applyFont="1" applyFill="1" applyBorder="1" applyAlignment="1">
      <alignment horizontal="right"/>
    </xf>
    <xf numFmtId="3" fontId="14" fillId="4" borderId="0" xfId="48" applyNumberFormat="1" applyFont="1" applyFill="1" applyBorder="1" applyAlignment="1">
      <alignment horizontal="right"/>
    </xf>
    <xf numFmtId="3" fontId="15" fillId="4" borderId="2" xfId="48" applyNumberFormat="1" applyFont="1" applyFill="1" applyBorder="1" applyAlignment="1">
      <alignment horizontal="right" vertical="top"/>
    </xf>
    <xf numFmtId="3" fontId="15" fillId="14" borderId="0" xfId="48" applyNumberFormat="1" applyFont="1" applyFill="1" applyBorder="1" applyAlignment="1">
      <alignment horizontal="right"/>
    </xf>
    <xf numFmtId="3" fontId="14" fillId="14" borderId="0" xfId="48" applyNumberFormat="1" applyFont="1" applyFill="1" applyBorder="1" applyAlignment="1">
      <alignment horizontal="right"/>
    </xf>
    <xf numFmtId="0" fontId="14" fillId="0" borderId="0" xfId="48" applyFont="1" applyFill="1" applyBorder="1" applyAlignment="1">
      <alignment vertical="top" wrapText="1"/>
    </xf>
    <xf numFmtId="0" fontId="14" fillId="0" borderId="0" xfId="48" applyFont="1" applyFill="1" applyBorder="1" applyAlignment="1">
      <alignment horizontal="left" vertical="center"/>
    </xf>
    <xf numFmtId="3" fontId="15" fillId="0" borderId="0" xfId="48" applyNumberFormat="1" applyFont="1" applyFill="1" applyBorder="1" applyAlignment="1">
      <alignment horizontal="right"/>
    </xf>
    <xf numFmtId="0" fontId="14" fillId="0" borderId="0" xfId="48" applyFont="1" applyFill="1" applyBorder="1" applyAlignment="1">
      <alignment vertical="center" wrapText="1"/>
    </xf>
    <xf numFmtId="3" fontId="14" fillId="0" borderId="0" xfId="48" applyNumberFormat="1" applyFont="1" applyFill="1" applyBorder="1" applyAlignment="1">
      <alignment horizontal="right"/>
    </xf>
    <xf numFmtId="3" fontId="15" fillId="0" borderId="2" xfId="48" applyNumberFormat="1" applyFont="1" applyFill="1" applyBorder="1" applyAlignment="1">
      <alignment horizontal="right"/>
    </xf>
    <xf numFmtId="0" fontId="13" fillId="0" borderId="2" xfId="48" applyFont="1" applyFill="1" applyBorder="1" applyAlignment="1">
      <alignment vertical="center" wrapText="1"/>
    </xf>
    <xf numFmtId="0" fontId="14" fillId="0" borderId="0" xfId="48" applyFont="1" applyFill="1" applyBorder="1"/>
    <xf numFmtId="0" fontId="15" fillId="0" borderId="2" xfId="48" applyFont="1" applyFill="1" applyBorder="1" applyAlignment="1">
      <alignment vertical="top"/>
    </xf>
    <xf numFmtId="0" fontId="14" fillId="0" borderId="2" xfId="48" applyFont="1" applyFill="1" applyBorder="1" applyAlignment="1">
      <alignment vertical="top" wrapText="1"/>
    </xf>
    <xf numFmtId="0" fontId="14" fillId="0" borderId="0" xfId="48" applyFont="1" applyFill="1" applyBorder="1" applyAlignment="1">
      <alignment horizontal="left" indent="1"/>
    </xf>
    <xf numFmtId="0" fontId="14" fillId="0" borderId="0" xfId="48" applyFont="1" applyFill="1" applyBorder="1" applyAlignment="1">
      <alignment horizontal="left" vertical="top" wrapText="1"/>
    </xf>
    <xf numFmtId="0" fontId="29" fillId="0" borderId="0" xfId="48" applyFont="1" applyFill="1" applyAlignment="1">
      <alignment horizontal="left" vertical="center" indent="1"/>
    </xf>
    <xf numFmtId="0" fontId="15" fillId="0" borderId="2" xfId="48" applyFont="1" applyFill="1" applyBorder="1" applyAlignment="1">
      <alignment horizontal="left" vertical="top" indent="1"/>
    </xf>
    <xf numFmtId="0" fontId="15" fillId="0" borderId="2" xfId="48" applyFont="1" applyFill="1" applyBorder="1" applyAlignment="1">
      <alignment vertical="top" wrapText="1"/>
    </xf>
    <xf numFmtId="0" fontId="14" fillId="0" borderId="0" xfId="48" applyFont="1" applyFill="1" applyBorder="1" applyAlignment="1">
      <alignment horizontal="left" vertical="top" wrapText="1" indent="2"/>
    </xf>
    <xf numFmtId="0" fontId="15" fillId="4" borderId="0" xfId="48" applyFont="1" applyFill="1" applyBorder="1" applyAlignment="1">
      <alignment vertical="top"/>
    </xf>
    <xf numFmtId="3" fontId="23" fillId="12" borderId="0" xfId="48" applyNumberFormat="1" applyFont="1" applyFill="1" applyBorder="1" applyAlignment="1">
      <alignment horizontal="center" vertical="center"/>
    </xf>
    <xf numFmtId="3" fontId="15" fillId="0" borderId="4" xfId="48" applyNumberFormat="1" applyFont="1" applyFill="1" applyBorder="1" applyAlignment="1">
      <alignment horizontal="right"/>
    </xf>
    <xf numFmtId="3" fontId="14" fillId="0" borderId="0" xfId="48" applyNumberFormat="1" applyFont="1" applyFill="1" applyAlignment="1">
      <alignment horizontal="right"/>
    </xf>
    <xf numFmtId="3" fontId="15" fillId="0" borderId="0" xfId="48" applyNumberFormat="1" applyFont="1" applyFill="1" applyAlignment="1">
      <alignment horizontal="right"/>
    </xf>
    <xf numFmtId="0" fontId="15" fillId="0" borderId="0" xfId="48" applyFont="1" applyFill="1" applyBorder="1" applyAlignment="1">
      <alignment horizontal="left" vertical="center"/>
    </xf>
    <xf numFmtId="0" fontId="14" fillId="0" borderId="2" xfId="48" applyFont="1" applyFill="1" applyBorder="1" applyAlignment="1">
      <alignment vertical="center" wrapText="1"/>
    </xf>
    <xf numFmtId="0" fontId="29" fillId="0" borderId="0" xfId="48" applyFont="1" applyFill="1" applyBorder="1" applyAlignment="1">
      <alignment vertical="center" wrapText="1"/>
    </xf>
    <xf numFmtId="0" fontId="30" fillId="0" borderId="0" xfId="48" applyFont="1" applyFill="1"/>
    <xf numFmtId="3" fontId="15" fillId="4" borderId="5" xfId="48" applyNumberFormat="1" applyFont="1" applyFill="1" applyBorder="1" applyAlignment="1">
      <alignment horizontal="right" vertical="top"/>
    </xf>
    <xf numFmtId="0" fontId="29" fillId="4" borderId="0" xfId="48" applyFont="1" applyFill="1" applyBorder="1"/>
    <xf numFmtId="0" fontId="15" fillId="4" borderId="2" xfId="48" applyFont="1" applyFill="1" applyBorder="1" applyAlignment="1">
      <alignment vertical="top" wrapText="1"/>
    </xf>
    <xf numFmtId="3" fontId="24" fillId="4" borderId="2" xfId="48" applyNumberFormat="1" applyFont="1" applyFill="1" applyBorder="1" applyAlignment="1">
      <alignment horizontal="right" vertical="top"/>
    </xf>
    <xf numFmtId="3" fontId="15" fillId="4" borderId="6" xfId="48" applyNumberFormat="1" applyFont="1" applyFill="1" applyBorder="1" applyAlignment="1">
      <alignment horizontal="right" vertical="top"/>
    </xf>
    <xf numFmtId="0" fontId="29" fillId="14" borderId="0" xfId="48" applyFont="1" applyFill="1" applyBorder="1" applyAlignment="1">
      <alignment horizontal="left" indent="1"/>
    </xf>
    <xf numFmtId="3" fontId="15" fillId="6" borderId="4" xfId="48" applyNumberFormat="1" applyFont="1" applyFill="1" applyBorder="1" applyAlignment="1">
      <alignment horizontal="right" vertical="top"/>
    </xf>
    <xf numFmtId="3" fontId="15" fillId="0" borderId="2" xfId="48" applyNumberFormat="1" applyFont="1" applyFill="1" applyBorder="1" applyAlignment="1">
      <alignment horizontal="right" vertical="top"/>
    </xf>
    <xf numFmtId="0" fontId="14" fillId="6" borderId="0" xfId="48" applyFont="1" applyFill="1" applyBorder="1" applyAlignment="1">
      <alignment vertical="top" wrapText="1"/>
    </xf>
    <xf numFmtId="0" fontId="29" fillId="0" borderId="7" xfId="48" applyFont="1" applyBorder="1" applyAlignment="1" applyProtection="1">
      <alignment horizontal="left"/>
      <protection locked="0"/>
    </xf>
    <xf numFmtId="0" fontId="29" fillId="0" borderId="0" xfId="48" applyFont="1" applyBorder="1" applyAlignment="1" applyProtection="1">
      <alignment horizontal="left"/>
      <protection locked="0"/>
    </xf>
    <xf numFmtId="0" fontId="15" fillId="6" borderId="2" xfId="48" applyFont="1" applyFill="1" applyBorder="1" applyAlignment="1">
      <alignment vertical="top"/>
    </xf>
    <xf numFmtId="0" fontId="14" fillId="6" borderId="0" xfId="48" applyFont="1" applyFill="1" applyBorder="1" applyAlignment="1">
      <alignment vertical="center" wrapText="1"/>
    </xf>
    <xf numFmtId="0" fontId="14" fillId="0" borderId="0" xfId="48" applyFont="1" applyFill="1" applyBorder="1" applyAlignment="1">
      <alignment horizontal="left" vertical="center" wrapText="1" indent="4"/>
    </xf>
    <xf numFmtId="0" fontId="14" fillId="4" borderId="0" xfId="48" applyFont="1" applyFill="1" applyBorder="1" applyAlignment="1">
      <alignment horizontal="left" indent="4"/>
    </xf>
    <xf numFmtId="0" fontId="15" fillId="0" borderId="0" xfId="48" applyFont="1" applyFill="1" applyBorder="1"/>
    <xf numFmtId="0" fontId="15" fillId="0" borderId="0" xfId="48" applyFont="1" applyBorder="1" applyAlignment="1">
      <alignment horizontal="right"/>
    </xf>
    <xf numFmtId="3" fontId="34" fillId="16" borderId="4" xfId="49" applyNumberFormat="1" applyFont="1" applyFill="1" applyBorder="1" applyAlignment="1">
      <alignment horizontal="left" wrapText="1"/>
    </xf>
    <xf numFmtId="3" fontId="34" fillId="16" borderId="4" xfId="49" applyNumberFormat="1" applyFont="1" applyFill="1" applyBorder="1" applyAlignment="1">
      <alignment horizontal="right" wrapText="1"/>
    </xf>
    <xf numFmtId="3" fontId="34" fillId="16" borderId="4" xfId="49" applyNumberFormat="1" applyFont="1" applyFill="1" applyBorder="1" applyAlignment="1">
      <alignment wrapText="1"/>
    </xf>
    <xf numFmtId="3" fontId="24" fillId="16" borderId="4" xfId="49" applyNumberFormat="1" applyFont="1" applyFill="1" applyBorder="1" applyAlignment="1">
      <alignment horizontal="right" wrapText="1"/>
    </xf>
    <xf numFmtId="3" fontId="34" fillId="16" borderId="5" xfId="49" applyNumberFormat="1" applyFont="1" applyFill="1" applyBorder="1" applyAlignment="1">
      <alignment horizontal="right" wrapText="1"/>
    </xf>
    <xf numFmtId="3" fontId="35" fillId="16" borderId="0" xfId="49" applyNumberFormat="1" applyFont="1" applyFill="1" applyBorder="1" applyAlignment="1">
      <alignment horizontal="right" wrapText="1"/>
    </xf>
    <xf numFmtId="3" fontId="35" fillId="16" borderId="0" xfId="49" applyNumberFormat="1" applyFont="1" applyFill="1" applyBorder="1" applyAlignment="1">
      <alignment horizontal="left" wrapText="1" indent="1"/>
    </xf>
    <xf numFmtId="3" fontId="25" fillId="16" borderId="0" xfId="49" applyNumberFormat="1" applyFont="1" applyFill="1" applyBorder="1" applyAlignment="1">
      <alignment horizontal="right" wrapText="1"/>
    </xf>
    <xf numFmtId="3" fontId="35" fillId="16" borderId="3" xfId="49" applyNumberFormat="1" applyFont="1" applyFill="1" applyBorder="1" applyAlignment="1">
      <alignment horizontal="right" wrapText="1"/>
    </xf>
    <xf numFmtId="3" fontId="34" fillId="16" borderId="0" xfId="49" applyNumberFormat="1" applyFont="1" applyFill="1" applyBorder="1" applyAlignment="1">
      <alignment wrapText="1"/>
    </xf>
    <xf numFmtId="3" fontId="24" fillId="16" borderId="0" xfId="49" applyNumberFormat="1" applyFont="1" applyFill="1" applyBorder="1" applyAlignment="1">
      <alignment horizontal="right" wrapText="1"/>
    </xf>
    <xf numFmtId="3" fontId="34" fillId="16" borderId="3" xfId="49" applyNumberFormat="1" applyFont="1" applyFill="1" applyBorder="1" applyAlignment="1">
      <alignment horizontal="right" wrapText="1"/>
    </xf>
    <xf numFmtId="3" fontId="34" fillId="16" borderId="0" xfId="49" applyNumberFormat="1" applyFont="1" applyFill="1" applyBorder="1" applyAlignment="1">
      <alignment horizontal="right" wrapText="1"/>
    </xf>
    <xf numFmtId="3" fontId="34" fillId="16" borderId="2" xfId="49" applyNumberFormat="1" applyFont="1" applyFill="1" applyBorder="1" applyAlignment="1">
      <alignment horizontal="right" wrapText="1"/>
    </xf>
    <xf numFmtId="3" fontId="34" fillId="16" borderId="2" xfId="49" applyNumberFormat="1" applyFont="1" applyFill="1" applyBorder="1" applyAlignment="1">
      <alignment wrapText="1"/>
    </xf>
    <xf numFmtId="3" fontId="24" fillId="16" borderId="2" xfId="49" applyNumberFormat="1" applyFont="1" applyFill="1" applyBorder="1" applyAlignment="1">
      <alignment horizontal="right" wrapText="1"/>
    </xf>
    <xf numFmtId="3" fontId="34" fillId="16" borderId="6" xfId="49" applyNumberFormat="1" applyFont="1" applyFill="1" applyBorder="1" applyAlignment="1">
      <alignment horizontal="right" wrapText="1"/>
    </xf>
    <xf numFmtId="3" fontId="35" fillId="16" borderId="2" xfId="49" applyNumberFormat="1" applyFont="1" applyFill="1" applyBorder="1" applyAlignment="1">
      <alignment horizontal="right" wrapText="1"/>
    </xf>
    <xf numFmtId="3" fontId="34" fillId="16" borderId="4" xfId="49" applyNumberFormat="1" applyFont="1" applyFill="1" applyBorder="1" applyAlignment="1"/>
    <xf numFmtId="0" fontId="36" fillId="0" borderId="0" xfId="48" applyFont="1" applyFill="1" applyBorder="1" applyAlignment="1">
      <alignment horizontal="left" vertical="center"/>
    </xf>
    <xf numFmtId="3" fontId="36" fillId="0" borderId="0" xfId="48" applyNumberFormat="1" applyFont="1" applyFill="1" applyBorder="1" applyAlignment="1">
      <alignment horizontal="right"/>
    </xf>
    <xf numFmtId="0" fontId="14" fillId="0" borderId="0" xfId="48" applyFont="1" applyFill="1" applyBorder="1" applyAlignment="1">
      <alignment horizontal="right"/>
    </xf>
    <xf numFmtId="0" fontId="37" fillId="0" borderId="8" xfId="0" applyFont="1" applyFill="1" applyBorder="1"/>
    <xf numFmtId="0" fontId="37" fillId="0" borderId="0" xfId="48" applyFont="1" applyFill="1" applyBorder="1"/>
    <xf numFmtId="0" fontId="38" fillId="0" borderId="8" xfId="48" applyFont="1" applyBorder="1"/>
    <xf numFmtId="49" fontId="38" fillId="0" borderId="8" xfId="48" applyNumberFormat="1" applyFont="1" applyFill="1" applyBorder="1" applyAlignment="1">
      <alignment horizontal="left" vertical="center"/>
    </xf>
    <xf numFmtId="0" fontId="38" fillId="0" borderId="0" xfId="48" applyFont="1"/>
    <xf numFmtId="0" fontId="38" fillId="0" borderId="8" xfId="48" applyFont="1" applyFill="1" applyBorder="1" applyAlignment="1">
      <alignment horizontal="left" vertical="center"/>
    </xf>
    <xf numFmtId="49" fontId="38" fillId="0" borderId="0" xfId="48" applyNumberFormat="1" applyFont="1" applyFill="1" applyBorder="1" applyAlignment="1">
      <alignment horizontal="left" vertical="center"/>
    </xf>
    <xf numFmtId="0" fontId="15" fillId="0" borderId="0" xfId="48" applyFont="1" applyFill="1" applyBorder="1" applyAlignment="1">
      <alignment horizontal="center"/>
    </xf>
    <xf numFmtId="0" fontId="38" fillId="0" borderId="8" xfId="0" applyFont="1" applyBorder="1"/>
    <xf numFmtId="49" fontId="38" fillId="0" borderId="0" xfId="48" applyNumberFormat="1" applyFont="1" applyFill="1" applyAlignment="1">
      <alignment horizontal="left" vertical="center"/>
    </xf>
    <xf numFmtId="0" fontId="38" fillId="0" borderId="0" xfId="48" applyFont="1" applyFill="1" applyBorder="1" applyAlignment="1">
      <alignment horizontal="left" vertical="center"/>
    </xf>
    <xf numFmtId="0" fontId="15" fillId="0" borderId="0" xfId="48" applyFont="1" applyFill="1" applyAlignment="1">
      <alignment horizontal="center"/>
    </xf>
    <xf numFmtId="0" fontId="14" fillId="0" borderId="0" xfId="48" applyFont="1" applyFill="1" applyAlignment="1">
      <alignment horizontal="right"/>
    </xf>
    <xf numFmtId="0" fontId="0" fillId="6" borderId="0" xfId="0" applyFill="1" applyBorder="1" applyAlignment="1">
      <alignment horizontal="left" vertical="top"/>
    </xf>
    <xf numFmtId="0" fontId="0" fillId="6" borderId="0" xfId="0" applyFill="1" applyAlignment="1">
      <alignment horizontal="center" vertical="top"/>
    </xf>
    <xf numFmtId="1" fontId="0" fillId="6" borderId="0" xfId="0" applyNumberFormat="1" applyFill="1" applyAlignment="1">
      <alignment horizontal="center" vertical="top"/>
    </xf>
    <xf numFmtId="0" fontId="0" fillId="6" borderId="0" xfId="0" applyFill="1" applyAlignment="1">
      <alignment horizontal="left" vertical="top"/>
    </xf>
    <xf numFmtId="0" fontId="0" fillId="6" borderId="10" xfId="0" applyFill="1" applyBorder="1" applyAlignment="1">
      <alignment horizontal="center" vertical="top"/>
    </xf>
    <xf numFmtId="0" fontId="0" fillId="6" borderId="0" xfId="0" applyFill="1" applyBorder="1" applyAlignment="1">
      <alignment horizontal="center" vertical="top"/>
    </xf>
    <xf numFmtId="1" fontId="0" fillId="6" borderId="11" xfId="0" applyNumberFormat="1" applyFill="1" applyBorder="1" applyAlignment="1">
      <alignment horizontal="center" vertical="top"/>
    </xf>
    <xf numFmtId="0" fontId="0" fillId="6" borderId="0" xfId="0" applyFill="1" applyAlignment="1">
      <alignment horizontal="center" vertical="top" wrapText="1"/>
    </xf>
    <xf numFmtId="0" fontId="0" fillId="6" borderId="10" xfId="0" applyFill="1" applyBorder="1" applyAlignment="1">
      <alignment horizontal="center" vertical="top" wrapText="1"/>
    </xf>
    <xf numFmtId="0" fontId="0" fillId="6" borderId="0" xfId="0" applyFill="1" applyBorder="1" applyAlignment="1">
      <alignment horizontal="center" vertical="top" wrapText="1"/>
    </xf>
    <xf numFmtId="1" fontId="0" fillId="6" borderId="0" xfId="0" applyNumberFormat="1" applyFill="1" applyBorder="1" applyAlignment="1">
      <alignment horizontal="center" vertical="top"/>
    </xf>
    <xf numFmtId="1" fontId="39" fillId="6" borderId="11" xfId="0" applyNumberFormat="1" applyFont="1" applyFill="1" applyBorder="1" applyAlignment="1">
      <alignment horizontal="center" vertical="top"/>
    </xf>
    <xf numFmtId="1" fontId="39" fillId="6" borderId="0" xfId="0" applyNumberFormat="1" applyFont="1" applyFill="1" applyBorder="1" applyAlignment="1">
      <alignment horizontal="center" vertical="top"/>
    </xf>
    <xf numFmtId="0" fontId="0" fillId="6" borderId="0" xfId="0" applyFill="1" applyAlignment="1">
      <alignment horizontal="left" vertical="top" wrapText="1"/>
    </xf>
    <xf numFmtId="0" fontId="41" fillId="2" borderId="9" xfId="0" applyFont="1" applyFill="1" applyBorder="1" applyAlignment="1">
      <alignment horizontal="center" vertical="top"/>
    </xf>
    <xf numFmtId="0" fontId="42" fillId="6" borderId="0" xfId="0" applyFont="1" applyFill="1" applyAlignment="1">
      <alignment horizontal="center" vertical="top"/>
    </xf>
    <xf numFmtId="0" fontId="0" fillId="6" borderId="0" xfId="0" applyFill="1" applyBorder="1" applyAlignment="1">
      <alignment vertical="top"/>
    </xf>
    <xf numFmtId="0" fontId="10" fillId="0" borderId="0" xfId="0" applyFont="1" applyFill="1" applyBorder="1" applyAlignment="1">
      <alignment vertical="top"/>
    </xf>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Alignment="1">
      <alignment horizontal="center" vertical="top" wrapText="1"/>
    </xf>
    <xf numFmtId="9" fontId="0" fillId="0" borderId="0" xfId="0" applyNumberFormat="1" applyFill="1" applyBorder="1" applyAlignment="1">
      <alignment vertical="top"/>
    </xf>
    <xf numFmtId="9" fontId="9" fillId="0" borderId="0" xfId="0" applyNumberFormat="1" applyFont="1" applyFill="1" applyBorder="1" applyAlignment="1">
      <alignment vertical="top"/>
    </xf>
    <xf numFmtId="0" fontId="11" fillId="0" borderId="0" xfId="0" applyFont="1" applyFill="1" applyBorder="1" applyAlignment="1">
      <alignment vertical="top"/>
    </xf>
    <xf numFmtId="0" fontId="0" fillId="6" borderId="0" xfId="0" applyFill="1" applyAlignment="1">
      <alignment vertical="top"/>
    </xf>
    <xf numFmtId="0" fontId="10" fillId="6" borderId="0" xfId="0" applyFont="1" applyFill="1" applyBorder="1" applyAlignment="1">
      <alignment horizontal="center" vertical="top"/>
    </xf>
    <xf numFmtId="9" fontId="0" fillId="6" borderId="0" xfId="0" applyNumberFormat="1" applyFill="1" applyBorder="1" applyAlignment="1">
      <alignment horizontal="center" vertical="top"/>
    </xf>
    <xf numFmtId="2" fontId="0" fillId="6" borderId="0" xfId="0" applyNumberFormat="1" applyFill="1" applyAlignment="1">
      <alignment horizontal="left" vertical="top" wrapText="1"/>
    </xf>
    <xf numFmtId="164" fontId="0" fillId="6" borderId="0" xfId="2" applyNumberFormat="1" applyFont="1" applyFill="1" applyBorder="1" applyAlignment="1">
      <alignment horizontal="left" vertical="top" wrapText="1"/>
    </xf>
    <xf numFmtId="164" fontId="0" fillId="6" borderId="0" xfId="2" applyNumberFormat="1" applyFont="1" applyFill="1" applyBorder="1" applyAlignment="1">
      <alignment horizontal="center" vertical="top"/>
    </xf>
    <xf numFmtId="0" fontId="0" fillId="0" borderId="0" xfId="0" applyBorder="1" applyAlignment="1">
      <alignment vertical="top"/>
    </xf>
    <xf numFmtId="0" fontId="0" fillId="6" borderId="0" xfId="0" applyFill="1" applyBorder="1" applyAlignment="1">
      <alignment horizontal="left" vertical="top" wrapText="1"/>
    </xf>
    <xf numFmtId="1" fontId="0" fillId="6" borderId="13" xfId="0" applyNumberFormat="1" applyFill="1" applyBorder="1" applyAlignment="1">
      <alignment horizontal="center" vertical="top"/>
    </xf>
    <xf numFmtId="1" fontId="39" fillId="6" borderId="10" xfId="0" applyNumberFormat="1" applyFont="1" applyFill="1" applyBorder="1" applyAlignment="1">
      <alignment horizontal="center" vertical="top"/>
    </xf>
    <xf numFmtId="1" fontId="42" fillId="6" borderId="10" xfId="0" applyNumberFormat="1" applyFont="1" applyFill="1" applyBorder="1" applyAlignment="1">
      <alignment horizontal="center" vertical="top"/>
    </xf>
    <xf numFmtId="1" fontId="42" fillId="6" borderId="15" xfId="0" applyNumberFormat="1" applyFont="1" applyFill="1" applyBorder="1" applyAlignment="1">
      <alignment horizontal="center" vertical="top"/>
    </xf>
    <xf numFmtId="1" fontId="42" fillId="6" borderId="14" xfId="0" applyNumberFormat="1" applyFont="1" applyFill="1" applyBorder="1" applyAlignment="1">
      <alignment horizontal="center" vertical="top"/>
    </xf>
    <xf numFmtId="1" fontId="0" fillId="6" borderId="11" xfId="2" applyNumberFormat="1" applyFont="1" applyFill="1" applyBorder="1" applyAlignment="1">
      <alignment horizontal="center" vertical="top"/>
    </xf>
    <xf numFmtId="1" fontId="40" fillId="6" borderId="0" xfId="0" applyNumberFormat="1" applyFont="1" applyFill="1" applyAlignment="1">
      <alignment horizontal="left" vertical="top" wrapText="1"/>
    </xf>
    <xf numFmtId="1" fontId="40" fillId="6" borderId="0" xfId="0" applyNumberFormat="1" applyFont="1" applyFill="1" applyAlignment="1">
      <alignment horizontal="center" vertical="top"/>
    </xf>
    <xf numFmtId="0" fontId="40" fillId="6" borderId="0" xfId="0" applyFont="1" applyFill="1" applyAlignment="1">
      <alignment horizontal="center" vertical="top"/>
    </xf>
    <xf numFmtId="0" fontId="43" fillId="0" borderId="0" xfId="0" applyFont="1" applyFill="1" applyBorder="1" applyAlignment="1">
      <alignment vertical="top"/>
    </xf>
    <xf numFmtId="9" fontId="40" fillId="0" borderId="0" xfId="0" applyNumberFormat="1" applyFont="1" applyFill="1" applyBorder="1" applyAlignment="1">
      <alignment vertical="top"/>
    </xf>
    <xf numFmtId="0" fontId="40" fillId="0" borderId="0" xfId="0" applyFont="1" applyFill="1" applyBorder="1" applyAlignment="1">
      <alignment vertical="top"/>
    </xf>
    <xf numFmtId="0" fontId="40" fillId="0" borderId="0" xfId="0" applyFont="1" applyAlignment="1">
      <alignment vertical="top"/>
    </xf>
    <xf numFmtId="0" fontId="0" fillId="4" borderId="12" xfId="0" applyFill="1" applyBorder="1" applyAlignment="1">
      <alignment horizontal="left" vertical="top" wrapText="1"/>
    </xf>
    <xf numFmtId="0" fontId="0" fillId="4" borderId="17" xfId="0" applyFill="1" applyBorder="1" applyAlignment="1">
      <alignment horizontal="left" vertical="top" wrapText="1"/>
    </xf>
    <xf numFmtId="0" fontId="0" fillId="4" borderId="13" xfId="0" applyFill="1" applyBorder="1" applyAlignment="1">
      <alignment horizontal="left" vertical="top" wrapText="1"/>
    </xf>
    <xf numFmtId="0" fontId="0" fillId="6" borderId="10" xfId="0" applyFill="1" applyBorder="1" applyAlignment="1">
      <alignment horizontal="left" vertical="top"/>
    </xf>
    <xf numFmtId="1" fontId="42" fillId="6" borderId="15" xfId="2" applyNumberFormat="1" applyFont="1" applyFill="1" applyBorder="1" applyAlignment="1">
      <alignment horizontal="center" vertical="top"/>
    </xf>
    <xf numFmtId="0" fontId="0" fillId="26" borderId="0" xfId="0" applyFill="1" applyAlignment="1">
      <alignment horizontal="center" vertical="top" wrapText="1"/>
    </xf>
    <xf numFmtId="0" fontId="41" fillId="26" borderId="0" xfId="0" applyFont="1" applyFill="1" applyAlignment="1">
      <alignment horizontal="center" vertical="top" wrapText="1"/>
    </xf>
    <xf numFmtId="0" fontId="0" fillId="28" borderId="0" xfId="0" applyFill="1" applyAlignment="1">
      <alignment horizontal="center" vertical="top" wrapText="1"/>
    </xf>
    <xf numFmtId="2" fontId="0" fillId="28" borderId="0" xfId="0" applyNumberFormat="1" applyFill="1" applyAlignment="1">
      <alignment horizontal="center" vertical="top" wrapText="1"/>
    </xf>
    <xf numFmtId="1" fontId="40" fillId="28" borderId="0" xfId="0" applyNumberFormat="1" applyFont="1" applyFill="1" applyAlignment="1">
      <alignment horizontal="center" vertical="top" wrapText="1"/>
    </xf>
    <xf numFmtId="1" fontId="0" fillId="25" borderId="0" xfId="2" applyNumberFormat="1" applyFont="1" applyFill="1" applyBorder="1" applyAlignment="1">
      <alignment horizontal="center" vertical="top" wrapText="1"/>
    </xf>
    <xf numFmtId="0" fontId="0" fillId="25" borderId="0" xfId="0" applyFill="1" applyBorder="1" applyAlignment="1">
      <alignment horizontal="center" vertical="top" wrapText="1"/>
    </xf>
    <xf numFmtId="0" fontId="40" fillId="25" borderId="0" xfId="0" applyFont="1" applyFill="1" applyBorder="1" applyAlignment="1">
      <alignment horizontal="center" vertical="top" wrapText="1"/>
    </xf>
    <xf numFmtId="0" fontId="5" fillId="28" borderId="0" xfId="0" applyFont="1" applyFill="1" applyAlignment="1">
      <alignment horizontal="left" vertical="top"/>
    </xf>
    <xf numFmtId="0" fontId="44" fillId="6" borderId="0" xfId="0" applyFont="1" applyFill="1" applyBorder="1" applyAlignment="1">
      <alignment vertical="top"/>
    </xf>
    <xf numFmtId="1" fontId="44" fillId="6" borderId="0" xfId="0" applyNumberFormat="1" applyFont="1" applyFill="1" applyBorder="1" applyAlignment="1">
      <alignment vertical="top"/>
    </xf>
    <xf numFmtId="0" fontId="44" fillId="6" borderId="0" xfId="0" applyFont="1" applyFill="1" applyBorder="1" applyAlignment="1">
      <alignment horizontal="center" vertical="top" wrapText="1"/>
    </xf>
    <xf numFmtId="0" fontId="44" fillId="6" borderId="0" xfId="0" applyFont="1" applyFill="1" applyBorder="1" applyAlignment="1">
      <alignment horizontal="center" vertical="top"/>
    </xf>
    <xf numFmtId="0" fontId="44" fillId="0" borderId="0" xfId="0" applyFont="1" applyFill="1" applyBorder="1" applyAlignment="1">
      <alignment vertical="top"/>
    </xf>
    <xf numFmtId="1" fontId="0" fillId="6" borderId="0" xfId="0" applyNumberFormat="1" applyFill="1" applyBorder="1" applyAlignment="1">
      <alignment horizontal="left" vertical="top"/>
    </xf>
    <xf numFmtId="0" fontId="40" fillId="6" borderId="0" xfId="0" applyFont="1" applyFill="1" applyAlignment="1">
      <alignment vertical="top"/>
    </xf>
    <xf numFmtId="0" fontId="0" fillId="7" borderId="10" xfId="0" applyFill="1" applyBorder="1" applyAlignment="1">
      <alignment horizontal="center" vertical="top"/>
    </xf>
    <xf numFmtId="1" fontId="0" fillId="7" borderId="11" xfId="0" applyNumberFormat="1" applyFill="1" applyBorder="1" applyAlignment="1">
      <alignment horizontal="center" vertical="top"/>
    </xf>
    <xf numFmtId="0" fontId="0" fillId="6" borderId="0" xfId="0" applyFill="1" applyAlignment="1">
      <alignment vertical="top" wrapText="1"/>
    </xf>
    <xf numFmtId="1" fontId="45" fillId="6" borderId="0" xfId="0" applyNumberFormat="1" applyFont="1" applyFill="1" applyBorder="1" applyAlignment="1">
      <alignment horizontal="center" vertical="top"/>
    </xf>
    <xf numFmtId="0" fontId="48" fillId="22" borderId="0" xfId="0" applyFont="1" applyFill="1" applyBorder="1" applyAlignment="1">
      <alignment horizontal="left" vertical="top"/>
    </xf>
    <xf numFmtId="166" fontId="50" fillId="22" borderId="18" xfId="0" applyNumberFormat="1" applyFont="1" applyFill="1" applyBorder="1" applyAlignment="1">
      <alignment horizontal="left" vertical="top"/>
    </xf>
    <xf numFmtId="166" fontId="50" fillId="22" borderId="0" xfId="0" applyNumberFormat="1" applyFont="1" applyFill="1" applyBorder="1" applyAlignment="1">
      <alignment horizontal="left" vertical="top"/>
    </xf>
    <xf numFmtId="166" fontId="49" fillId="22" borderId="0" xfId="0" applyNumberFormat="1" applyFont="1" applyFill="1" applyBorder="1" applyAlignment="1">
      <alignment horizontal="left" vertical="top"/>
    </xf>
    <xf numFmtId="167" fontId="51" fillId="22" borderId="0" xfId="1" applyNumberFormat="1" applyFont="1" applyFill="1" applyBorder="1" applyAlignment="1">
      <alignment horizontal="left" vertical="top" wrapText="1"/>
    </xf>
    <xf numFmtId="167" fontId="48" fillId="22" borderId="0" xfId="1" applyNumberFormat="1" applyFont="1" applyFill="1" applyBorder="1" applyAlignment="1">
      <alignment horizontal="left" vertical="top" wrapText="1"/>
    </xf>
    <xf numFmtId="0" fontId="48" fillId="22" borderId="0" xfId="0" applyFont="1" applyFill="1" applyBorder="1" applyAlignment="1">
      <alignment horizontal="left" vertical="top" wrapText="1"/>
    </xf>
    <xf numFmtId="0" fontId="52" fillId="6" borderId="0" xfId="0" applyFont="1" applyFill="1" applyBorder="1" applyAlignment="1">
      <alignment horizontal="left" vertical="top"/>
    </xf>
    <xf numFmtId="167" fontId="48" fillId="21" borderId="0" xfId="1" applyNumberFormat="1" applyFont="1" applyFill="1" applyBorder="1" applyAlignment="1">
      <alignment vertical="top" wrapText="1"/>
    </xf>
    <xf numFmtId="167" fontId="48" fillId="8" borderId="0" xfId="1" applyNumberFormat="1" applyFont="1" applyFill="1" applyBorder="1" applyAlignment="1">
      <alignment horizontal="left" vertical="top" wrapText="1"/>
    </xf>
    <xf numFmtId="167" fontId="55" fillId="9" borderId="0" xfId="1" applyNumberFormat="1" applyFont="1" applyFill="1" applyBorder="1" applyAlignment="1">
      <alignment horizontal="left" vertical="top" wrapText="1"/>
    </xf>
    <xf numFmtId="167" fontId="56" fillId="9" borderId="0" xfId="1" applyNumberFormat="1" applyFont="1" applyFill="1" applyBorder="1" applyAlignment="1">
      <alignment horizontal="left" vertical="top" wrapText="1"/>
    </xf>
    <xf numFmtId="167" fontId="57" fillId="6" borderId="0" xfId="1" applyNumberFormat="1" applyFont="1" applyFill="1" applyBorder="1"/>
    <xf numFmtId="167" fontId="57" fillId="6" borderId="0" xfId="1" applyNumberFormat="1" applyFont="1" applyFill="1" applyBorder="1" applyAlignment="1">
      <alignment horizontal="left" vertical="top"/>
    </xf>
    <xf numFmtId="167" fontId="55" fillId="10" borderId="0" xfId="1" applyNumberFormat="1" applyFont="1" applyFill="1" applyBorder="1" applyAlignment="1">
      <alignment horizontal="left" vertical="top" wrapText="1"/>
    </xf>
    <xf numFmtId="167" fontId="51" fillId="17" borderId="0" xfId="1" applyNumberFormat="1" applyFont="1" applyFill="1" applyBorder="1" applyAlignment="1">
      <alignment horizontal="left" vertical="top" wrapText="1"/>
    </xf>
    <xf numFmtId="167" fontId="51" fillId="17" borderId="0" xfId="1" applyNumberFormat="1" applyFont="1" applyFill="1" applyBorder="1" applyAlignment="1">
      <alignment vertical="center" wrapText="1"/>
    </xf>
    <xf numFmtId="167" fontId="55" fillId="22" borderId="0" xfId="1" applyNumberFormat="1" applyFont="1" applyFill="1" applyBorder="1" applyAlignment="1">
      <alignment horizontal="left" vertical="top" wrapText="1"/>
    </xf>
    <xf numFmtId="167" fontId="48" fillId="22" borderId="0" xfId="1" applyNumberFormat="1" applyFont="1" applyFill="1" applyBorder="1" applyAlignment="1">
      <alignment vertical="center" wrapText="1"/>
    </xf>
    <xf numFmtId="167" fontId="48" fillId="6" borderId="0" xfId="1" applyNumberFormat="1" applyFont="1" applyFill="1" applyBorder="1" applyAlignment="1">
      <alignment horizontal="left" vertical="top" wrapText="1"/>
    </xf>
    <xf numFmtId="167" fontId="58" fillId="6" borderId="0" xfId="1" applyNumberFormat="1" applyFont="1" applyFill="1" applyBorder="1" applyAlignment="1">
      <alignment vertical="center" wrapText="1"/>
    </xf>
    <xf numFmtId="167" fontId="58" fillId="6" borderId="0" xfId="1" applyNumberFormat="1" applyFont="1" applyFill="1" applyBorder="1" applyAlignment="1">
      <alignment horizontal="left" vertical="top" wrapText="1"/>
    </xf>
    <xf numFmtId="167" fontId="58" fillId="8" borderId="0" xfId="1" applyNumberFormat="1" applyFont="1" applyFill="1" applyBorder="1" applyAlignment="1">
      <alignment horizontal="left" vertical="top" wrapText="1"/>
    </xf>
    <xf numFmtId="167" fontId="48" fillId="19" borderId="0" xfId="1" applyNumberFormat="1" applyFont="1" applyFill="1" applyBorder="1" applyAlignment="1">
      <alignment horizontal="left" vertical="top" wrapText="1"/>
    </xf>
    <xf numFmtId="167" fontId="52" fillId="3" borderId="0" xfId="1" applyNumberFormat="1" applyFont="1" applyFill="1" applyBorder="1"/>
    <xf numFmtId="167" fontId="57" fillId="18" borderId="0" xfId="1" applyNumberFormat="1" applyFont="1" applyFill="1" applyBorder="1" applyAlignment="1">
      <alignment horizontal="left" vertical="top"/>
    </xf>
    <xf numFmtId="167" fontId="55" fillId="22" borderId="0" xfId="0" applyNumberFormat="1" applyFont="1" applyFill="1" applyBorder="1"/>
    <xf numFmtId="0" fontId="48" fillId="24" borderId="0" xfId="0" applyFont="1" applyFill="1" applyBorder="1" applyAlignment="1">
      <alignment vertical="top"/>
    </xf>
    <xf numFmtId="167" fontId="51" fillId="17" borderId="0" xfId="1" applyNumberFormat="1" applyFont="1" applyFill="1" applyBorder="1" applyAlignment="1">
      <alignment vertical="top" wrapText="1"/>
    </xf>
    <xf numFmtId="0" fontId="57" fillId="20" borderId="0" xfId="0" applyFont="1" applyFill="1" applyBorder="1" applyAlignment="1">
      <alignment vertical="top"/>
    </xf>
    <xf numFmtId="0" fontId="62" fillId="27" borderId="0" xfId="0" applyFont="1" applyFill="1" applyBorder="1" applyAlignment="1">
      <alignment horizontal="left" vertical="top"/>
    </xf>
    <xf numFmtId="0" fontId="57" fillId="0" borderId="0" xfId="0" applyFont="1" applyBorder="1"/>
    <xf numFmtId="167" fontId="54" fillId="17" borderId="0" xfId="1" applyNumberFormat="1" applyFont="1" applyFill="1" applyBorder="1" applyAlignment="1">
      <alignment vertical="center" wrapText="1"/>
    </xf>
    <xf numFmtId="0" fontId="60" fillId="22" borderId="0" xfId="0" applyFont="1" applyFill="1" applyBorder="1" applyAlignment="1">
      <alignment horizontal="left" vertical="top"/>
    </xf>
    <xf numFmtId="167" fontId="60" fillId="17" borderId="0" xfId="1" applyNumberFormat="1" applyFont="1" applyFill="1" applyBorder="1" applyAlignment="1">
      <alignment vertical="center" wrapText="1"/>
    </xf>
    <xf numFmtId="167" fontId="56" fillId="17" borderId="0" xfId="1" applyNumberFormat="1" applyFont="1" applyFill="1" applyBorder="1" applyAlignment="1">
      <alignment vertical="center" wrapText="1"/>
    </xf>
    <xf numFmtId="0" fontId="56" fillId="0" borderId="0" xfId="0" applyFont="1" applyBorder="1"/>
    <xf numFmtId="0" fontId="57" fillId="6" borderId="0" xfId="0" applyFont="1" applyFill="1" applyBorder="1"/>
    <xf numFmtId="43" fontId="57" fillId="6" borderId="0" xfId="0" applyNumberFormat="1" applyFont="1" applyFill="1" applyBorder="1"/>
    <xf numFmtId="43" fontId="57" fillId="18" borderId="0" xfId="0" applyNumberFormat="1" applyFont="1" applyFill="1" applyBorder="1"/>
    <xf numFmtId="167" fontId="54" fillId="6" borderId="0" xfId="1" applyNumberFormat="1" applyFont="1" applyFill="1" applyBorder="1"/>
    <xf numFmtId="0" fontId="54" fillId="3" borderId="0" xfId="0" applyFont="1" applyFill="1" applyBorder="1"/>
    <xf numFmtId="167" fontId="54" fillId="22" borderId="0" xfId="1" applyNumberFormat="1" applyFont="1" applyFill="1" applyBorder="1" applyAlignment="1">
      <alignment vertical="center" wrapText="1"/>
    </xf>
    <xf numFmtId="0" fontId="57" fillId="5" borderId="0" xfId="0" applyFont="1" applyFill="1" applyBorder="1"/>
    <xf numFmtId="167" fontId="51" fillId="22" borderId="0" xfId="1" applyNumberFormat="1" applyFont="1" applyFill="1" applyBorder="1" applyAlignment="1">
      <alignment vertical="center" wrapText="1"/>
    </xf>
    <xf numFmtId="167" fontId="51" fillId="6" borderId="0" xfId="1" applyNumberFormat="1" applyFont="1" applyFill="1" applyBorder="1" applyAlignment="1">
      <alignment vertical="center" wrapText="1"/>
    </xf>
    <xf numFmtId="0" fontId="58" fillId="22" borderId="0" xfId="0" applyFont="1" applyFill="1" applyBorder="1" applyAlignment="1">
      <alignment horizontal="left" vertical="top"/>
    </xf>
    <xf numFmtId="167" fontId="61" fillId="6" borderId="0" xfId="1" applyNumberFormat="1" applyFont="1" applyFill="1" applyBorder="1"/>
    <xf numFmtId="0" fontId="61" fillId="0" borderId="0" xfId="0" applyFont="1" applyBorder="1"/>
    <xf numFmtId="167" fontId="58" fillId="3" borderId="0" xfId="1" applyNumberFormat="1" applyFont="1" applyFill="1" applyBorder="1"/>
    <xf numFmtId="167" fontId="61" fillId="3" borderId="0" xfId="1" applyNumberFormat="1" applyFont="1" applyFill="1" applyBorder="1"/>
    <xf numFmtId="0" fontId="61" fillId="6" borderId="0" xfId="0" applyFont="1" applyFill="1" applyBorder="1" applyAlignment="1">
      <alignment horizontal="left" vertical="top"/>
    </xf>
    <xf numFmtId="0" fontId="48" fillId="19" borderId="0" xfId="0" applyFont="1" applyFill="1" applyBorder="1" applyAlignment="1">
      <alignment horizontal="left" vertical="top"/>
    </xf>
    <xf numFmtId="0" fontId="57" fillId="18" borderId="0" xfId="0" applyFont="1" applyFill="1" applyBorder="1"/>
    <xf numFmtId="167" fontId="51" fillId="18" borderId="0" xfId="1" applyNumberFormat="1" applyFont="1" applyFill="1" applyBorder="1"/>
    <xf numFmtId="167" fontId="54" fillId="18" borderId="0" xfId="1" applyNumberFormat="1" applyFont="1" applyFill="1" applyBorder="1"/>
    <xf numFmtId="0" fontId="57" fillId="18" borderId="0" xfId="0" applyFont="1" applyFill="1" applyBorder="1" applyAlignment="1">
      <alignment horizontal="left" vertical="top"/>
    </xf>
    <xf numFmtId="167" fontId="51" fillId="3" borderId="0" xfId="1" applyNumberFormat="1" applyFont="1" applyFill="1" applyBorder="1"/>
    <xf numFmtId="167" fontId="54" fillId="3" borderId="0" xfId="1" applyNumberFormat="1" applyFont="1" applyFill="1" applyBorder="1"/>
    <xf numFmtId="0" fontId="57" fillId="6" borderId="0" xfId="0" applyFont="1" applyFill="1" applyBorder="1" applyAlignment="1">
      <alignment horizontal="left" vertical="top"/>
    </xf>
    <xf numFmtId="167" fontId="58" fillId="17" borderId="0" xfId="1" applyNumberFormat="1" applyFont="1" applyFill="1" applyBorder="1" applyAlignment="1">
      <alignment vertical="center" wrapText="1"/>
    </xf>
    <xf numFmtId="167" fontId="61" fillId="17" borderId="0" xfId="1" applyNumberFormat="1" applyFont="1" applyFill="1" applyBorder="1" applyAlignment="1">
      <alignment vertical="center" wrapText="1"/>
    </xf>
    <xf numFmtId="0" fontId="48" fillId="8" borderId="0" xfId="0" applyFont="1" applyFill="1" applyBorder="1" applyAlignment="1">
      <alignment vertical="top" wrapText="1"/>
    </xf>
    <xf numFmtId="0" fontId="55" fillId="8" borderId="0" xfId="0" applyFont="1" applyFill="1" applyBorder="1" applyAlignment="1">
      <alignment vertical="top" wrapText="1"/>
    </xf>
    <xf numFmtId="167" fontId="54" fillId="6" borderId="0" xfId="0" applyNumberFormat="1" applyFont="1" applyFill="1" applyBorder="1"/>
    <xf numFmtId="167" fontId="54" fillId="22" borderId="0" xfId="0" applyNumberFormat="1" applyFont="1" applyFill="1" applyBorder="1"/>
    <xf numFmtId="0" fontId="54" fillId="6" borderId="0" xfId="0" applyFont="1" applyFill="1" applyBorder="1" applyAlignment="1">
      <alignment vertical="top"/>
    </xf>
    <xf numFmtId="0" fontId="55" fillId="6" borderId="0" xfId="0" applyFont="1" applyFill="1" applyBorder="1" applyAlignment="1">
      <alignment horizontal="left" vertical="top"/>
    </xf>
    <xf numFmtId="166" fontId="64" fillId="23" borderId="0" xfId="0" applyNumberFormat="1" applyFont="1" applyFill="1" applyBorder="1" applyAlignment="1">
      <alignment vertical="top"/>
    </xf>
    <xf numFmtId="0" fontId="57" fillId="7" borderId="0" xfId="0" applyFont="1" applyFill="1" applyBorder="1" applyAlignment="1">
      <alignment vertical="top"/>
    </xf>
    <xf numFmtId="0" fontId="57" fillId="5" borderId="0" xfId="0" applyFont="1" applyFill="1" applyBorder="1" applyAlignment="1">
      <alignment vertical="top"/>
    </xf>
    <xf numFmtId="0" fontId="48" fillId="6" borderId="0" xfId="0" applyFont="1" applyFill="1" applyAlignment="1">
      <alignment vertical="center" wrapText="1"/>
    </xf>
    <xf numFmtId="0" fontId="55" fillId="6" borderId="0" xfId="0" applyFont="1" applyFill="1" applyAlignment="1">
      <alignment vertical="center" wrapText="1"/>
    </xf>
    <xf numFmtId="0" fontId="48" fillId="6" borderId="0" xfId="0" applyFont="1" applyFill="1" applyAlignment="1">
      <alignment vertical="top" wrapText="1"/>
    </xf>
    <xf numFmtId="0" fontId="57" fillId="0" borderId="0" xfId="0" applyFont="1" applyBorder="1" applyAlignment="1">
      <alignment horizontal="left" vertical="top"/>
    </xf>
    <xf numFmtId="0" fontId="55" fillId="6" borderId="0" xfId="0" applyFont="1" applyFill="1" applyAlignment="1">
      <alignment vertical="top" wrapText="1"/>
    </xf>
    <xf numFmtId="167" fontId="55" fillId="6" borderId="0" xfId="1" applyNumberFormat="1" applyFont="1" applyFill="1" applyBorder="1" applyAlignment="1">
      <alignment vertical="center" wrapText="1"/>
    </xf>
    <xf numFmtId="167" fontId="55" fillId="6" borderId="0" xfId="1" applyNumberFormat="1" applyFont="1" applyFill="1" applyAlignment="1">
      <alignment vertical="center" wrapText="1"/>
    </xf>
    <xf numFmtId="0" fontId="48" fillId="14" borderId="0" xfId="0" applyFont="1" applyFill="1" applyAlignment="1">
      <alignment vertical="center" wrapText="1"/>
    </xf>
    <xf numFmtId="0" fontId="55" fillId="14" borderId="0" xfId="0" applyFont="1" applyFill="1" applyAlignment="1">
      <alignment vertical="center" wrapText="1"/>
    </xf>
    <xf numFmtId="1" fontId="55" fillId="6" borderId="0" xfId="0" applyNumberFormat="1" applyFont="1" applyFill="1" applyAlignment="1">
      <alignment vertical="center" wrapText="1"/>
    </xf>
    <xf numFmtId="0" fontId="48" fillId="14" borderId="0" xfId="0" applyNumberFormat="1" applyFont="1" applyFill="1" applyAlignment="1">
      <alignment vertical="top" wrapText="1"/>
    </xf>
    <xf numFmtId="0" fontId="55" fillId="14" borderId="0" xfId="0" applyNumberFormat="1" applyFont="1" applyFill="1" applyAlignment="1">
      <alignment vertical="top" wrapText="1"/>
    </xf>
    <xf numFmtId="0" fontId="68" fillId="6" borderId="0" xfId="0" applyFont="1" applyFill="1" applyAlignment="1">
      <alignment vertical="top" wrapText="1"/>
    </xf>
    <xf numFmtId="0" fontId="66" fillId="6" borderId="0" xfId="0" applyFont="1" applyFill="1" applyAlignment="1">
      <alignment vertical="center" wrapText="1"/>
    </xf>
    <xf numFmtId="0" fontId="48" fillId="14" borderId="0" xfId="0" applyFont="1" applyFill="1" applyAlignment="1">
      <alignment vertical="top" wrapText="1"/>
    </xf>
    <xf numFmtId="0" fontId="55" fillId="14" borderId="0" xfId="0" applyFont="1" applyFill="1" applyAlignment="1">
      <alignment vertical="top" wrapText="1"/>
    </xf>
    <xf numFmtId="0" fontId="68" fillId="6" borderId="0" xfId="0" applyFont="1" applyFill="1" applyAlignment="1">
      <alignment vertical="center" wrapText="1"/>
    </xf>
    <xf numFmtId="0" fontId="48" fillId="6" borderId="1" xfId="0" applyFont="1" applyFill="1" applyBorder="1" applyAlignment="1">
      <alignment vertical="center" wrapText="1"/>
    </xf>
    <xf numFmtId="0" fontId="55" fillId="6" borderId="1" xfId="0" applyFont="1" applyFill="1" applyBorder="1" applyAlignment="1">
      <alignment vertical="center" wrapText="1"/>
    </xf>
    <xf numFmtId="167" fontId="55" fillId="6" borderId="1" xfId="1" applyNumberFormat="1" applyFont="1" applyFill="1" applyBorder="1" applyAlignment="1">
      <alignment vertical="center" wrapText="1"/>
    </xf>
    <xf numFmtId="0" fontId="55" fillId="6" borderId="1" xfId="0" applyFont="1" applyFill="1" applyBorder="1" applyAlignment="1">
      <alignment vertical="top" wrapText="1"/>
    </xf>
    <xf numFmtId="0" fontId="68" fillId="6" borderId="1" xfId="0" applyFont="1" applyFill="1" applyBorder="1" applyAlignment="1">
      <alignment vertical="center" wrapText="1"/>
    </xf>
    <xf numFmtId="0" fontId="48" fillId="24" borderId="0" xfId="0" applyFont="1" applyFill="1" applyBorder="1" applyAlignment="1">
      <alignment vertical="top" wrapText="1"/>
    </xf>
    <xf numFmtId="0" fontId="52" fillId="0" borderId="0" xfId="0" applyFont="1" applyBorder="1" applyAlignment="1">
      <alignment horizontal="left" vertical="top" wrapText="1"/>
    </xf>
    <xf numFmtId="0" fontId="52" fillId="18" borderId="0" xfId="0" applyFont="1" applyFill="1" applyBorder="1" applyAlignment="1">
      <alignment horizontal="left" vertical="top" wrapText="1"/>
    </xf>
    <xf numFmtId="0" fontId="52" fillId="6" borderId="0" xfId="0" applyFont="1" applyFill="1" applyBorder="1" applyAlignment="1">
      <alignment horizontal="left" vertical="top" wrapText="1"/>
    </xf>
    <xf numFmtId="0" fontId="58" fillId="22" borderId="0" xfId="0" applyFont="1" applyFill="1" applyBorder="1" applyAlignment="1">
      <alignment horizontal="left" vertical="top" wrapText="1"/>
    </xf>
    <xf numFmtId="166" fontId="63" fillId="23" borderId="0" xfId="0" applyNumberFormat="1" applyFont="1" applyFill="1" applyBorder="1" applyAlignment="1">
      <alignment vertical="top" wrapText="1"/>
    </xf>
    <xf numFmtId="0" fontId="52" fillId="7" borderId="0" xfId="0" applyFont="1" applyFill="1" applyBorder="1" applyAlignment="1">
      <alignment vertical="top" wrapText="1"/>
    </xf>
    <xf numFmtId="0" fontId="52" fillId="5" borderId="0" xfId="0" applyFont="1" applyFill="1" applyBorder="1" applyAlignment="1">
      <alignment vertical="top" wrapText="1"/>
    </xf>
    <xf numFmtId="167" fontId="48" fillId="22" borderId="0" xfId="1" applyNumberFormat="1" applyFont="1" applyFill="1" applyBorder="1" applyAlignment="1">
      <alignment horizontal="left" vertical="top"/>
    </xf>
    <xf numFmtId="167" fontId="48" fillId="21" borderId="0" xfId="1" applyNumberFormat="1" applyFont="1" applyFill="1" applyBorder="1" applyAlignment="1">
      <alignment vertical="top"/>
    </xf>
    <xf numFmtId="167" fontId="53" fillId="8" borderId="0" xfId="47" applyNumberFormat="1" applyFont="1" applyFill="1" applyBorder="1" applyAlignment="1" applyProtection="1">
      <alignment horizontal="left" vertical="top"/>
    </xf>
    <xf numFmtId="167" fontId="55" fillId="9" borderId="0" xfId="1" applyNumberFormat="1" applyFont="1" applyFill="1" applyBorder="1" applyAlignment="1">
      <alignment vertical="center"/>
    </xf>
    <xf numFmtId="167" fontId="56" fillId="9" borderId="0" xfId="1" applyNumberFormat="1" applyFont="1" applyFill="1" applyBorder="1" applyAlignment="1">
      <alignment vertical="center"/>
    </xf>
    <xf numFmtId="167" fontId="57" fillId="6" borderId="0" xfId="1" applyNumberFormat="1" applyFont="1" applyFill="1" applyBorder="1" applyAlignment="1"/>
    <xf numFmtId="167" fontId="55" fillId="10" borderId="0" xfId="1" applyNumberFormat="1" applyFont="1" applyFill="1" applyBorder="1" applyAlignment="1">
      <alignment vertical="center"/>
    </xf>
    <xf numFmtId="167" fontId="53" fillId="8" borderId="0" xfId="47" applyNumberFormat="1" applyFont="1" applyFill="1" applyBorder="1" applyAlignment="1" applyProtection="1">
      <alignment vertical="center"/>
    </xf>
    <xf numFmtId="167" fontId="51" fillId="17" borderId="0" xfId="1" applyNumberFormat="1" applyFont="1" applyFill="1" applyBorder="1" applyAlignment="1">
      <alignment vertical="center"/>
    </xf>
    <xf numFmtId="167" fontId="55" fillId="22" borderId="0" xfId="1" applyNumberFormat="1" applyFont="1" applyFill="1" applyBorder="1" applyAlignment="1">
      <alignment vertical="center"/>
    </xf>
    <xf numFmtId="167" fontId="48" fillId="22" borderId="0" xfId="1" applyNumberFormat="1" applyFont="1" applyFill="1" applyBorder="1" applyAlignment="1">
      <alignment vertical="center"/>
    </xf>
    <xf numFmtId="167" fontId="48" fillId="6" borderId="0" xfId="1" applyNumberFormat="1" applyFont="1" applyFill="1" applyBorder="1" applyAlignment="1">
      <alignment vertical="center"/>
    </xf>
    <xf numFmtId="167" fontId="58" fillId="6" borderId="0" xfId="1" applyNumberFormat="1" applyFont="1" applyFill="1" applyBorder="1" applyAlignment="1">
      <alignment vertical="center"/>
    </xf>
    <xf numFmtId="167" fontId="59" fillId="8" borderId="0" xfId="47" applyNumberFormat="1" applyFont="1" applyFill="1" applyBorder="1" applyAlignment="1" applyProtection="1">
      <alignment horizontal="left" vertical="top"/>
    </xf>
    <xf numFmtId="167" fontId="53" fillId="19" borderId="0" xfId="47" applyNumberFormat="1" applyFont="1" applyFill="1" applyBorder="1" applyAlignment="1" applyProtection="1">
      <alignment horizontal="left" vertical="top"/>
    </xf>
    <xf numFmtId="167" fontId="53" fillId="22" borderId="0" xfId="47" applyNumberFormat="1" applyFont="1" applyFill="1" applyBorder="1" applyAlignment="1" applyProtection="1">
      <alignment horizontal="left" vertical="top"/>
    </xf>
    <xf numFmtId="167" fontId="59" fillId="8" borderId="0" xfId="47" applyNumberFormat="1" applyFont="1" applyFill="1" applyBorder="1" applyAlignment="1" applyProtection="1">
      <alignment vertical="center"/>
    </xf>
    <xf numFmtId="167" fontId="57" fillId="18" borderId="0" xfId="1" applyNumberFormat="1" applyFont="1" applyFill="1" applyBorder="1" applyAlignment="1"/>
    <xf numFmtId="0" fontId="55" fillId="6" borderId="0" xfId="0" applyFont="1" applyFill="1" applyBorder="1" applyAlignment="1"/>
    <xf numFmtId="0" fontId="57" fillId="6" borderId="0" xfId="0" applyFont="1" applyFill="1" applyAlignment="1">
      <alignment horizontal="left" vertical="top"/>
    </xf>
    <xf numFmtId="0" fontId="55" fillId="22" borderId="0" xfId="0" applyFont="1" applyFill="1" applyBorder="1" applyAlignment="1">
      <alignment horizontal="left" vertical="top"/>
    </xf>
    <xf numFmtId="0" fontId="56" fillId="22" borderId="0" xfId="0" applyFont="1" applyFill="1" applyBorder="1" applyAlignment="1">
      <alignment horizontal="left" vertical="top"/>
    </xf>
    <xf numFmtId="0" fontId="57" fillId="6" borderId="0" xfId="0" applyFont="1" applyFill="1" applyBorder="1" applyAlignment="1"/>
    <xf numFmtId="0" fontId="54" fillId="6" borderId="0" xfId="0" applyFont="1" applyFill="1" applyBorder="1" applyAlignment="1">
      <alignment horizontal="left" vertical="top"/>
    </xf>
    <xf numFmtId="0" fontId="61" fillId="22" borderId="0" xfId="0" applyFont="1" applyFill="1" applyBorder="1" applyAlignment="1">
      <alignment horizontal="left" vertical="top"/>
    </xf>
    <xf numFmtId="0" fontId="57" fillId="18" borderId="0" xfId="0" applyFont="1" applyFill="1" applyBorder="1" applyAlignment="1"/>
    <xf numFmtId="1" fontId="2" fillId="0" borderId="0" xfId="0" applyNumberFormat="1" applyFont="1"/>
    <xf numFmtId="166" fontId="48" fillId="30" borderId="0" xfId="0" applyNumberFormat="1" applyFont="1" applyFill="1" applyBorder="1" applyAlignment="1">
      <alignment horizontal="left" vertical="top" wrapText="1"/>
    </xf>
    <xf numFmtId="166" fontId="63" fillId="30" borderId="0" xfId="0" applyNumberFormat="1" applyFont="1" applyFill="1" applyBorder="1" applyAlignment="1">
      <alignment vertical="top" wrapText="1"/>
    </xf>
    <xf numFmtId="167" fontId="48" fillId="30" borderId="0" xfId="1" applyNumberFormat="1" applyFont="1" applyFill="1" applyBorder="1" applyAlignment="1">
      <alignment vertical="top" wrapText="1"/>
    </xf>
    <xf numFmtId="43" fontId="48" fillId="30" borderId="0" xfId="1" applyNumberFormat="1" applyFont="1" applyFill="1" applyBorder="1" applyAlignment="1">
      <alignment vertical="top" wrapText="1"/>
    </xf>
    <xf numFmtId="164" fontId="54" fillId="30" borderId="0" xfId="2" applyNumberFormat="1" applyFont="1" applyFill="1" applyBorder="1" applyAlignment="1">
      <alignment vertical="center" wrapText="1"/>
    </xf>
    <xf numFmtId="164" fontId="64" fillId="30" borderId="0" xfId="2" applyNumberFormat="1" applyFont="1" applyFill="1" applyBorder="1" applyAlignment="1">
      <alignment vertical="center" wrapText="1"/>
    </xf>
    <xf numFmtId="164" fontId="55" fillId="30" borderId="0" xfId="1" applyNumberFormat="1" applyFont="1" applyFill="1" applyBorder="1" applyAlignment="1">
      <alignment vertical="center" wrapText="1"/>
    </xf>
    <xf numFmtId="167" fontId="48" fillId="30" borderId="0" xfId="1" applyNumberFormat="1" applyFont="1" applyFill="1" applyBorder="1" applyAlignment="1">
      <alignment vertical="center" wrapText="1"/>
    </xf>
    <xf numFmtId="164" fontId="48" fillId="30" borderId="0" xfId="2" applyNumberFormat="1" applyFont="1" applyFill="1" applyBorder="1" applyAlignment="1">
      <alignment vertical="center" wrapText="1"/>
    </xf>
    <xf numFmtId="43" fontId="55" fillId="30" borderId="0" xfId="1" applyNumberFormat="1" applyFont="1" applyFill="1" applyBorder="1" applyAlignment="1">
      <alignment vertical="center" wrapText="1"/>
    </xf>
    <xf numFmtId="167" fontId="54" fillId="30" borderId="0" xfId="1" applyNumberFormat="1" applyFont="1" applyFill="1" applyBorder="1" applyAlignment="1">
      <alignment vertical="center" wrapText="1"/>
    </xf>
    <xf numFmtId="164" fontId="56" fillId="30" borderId="0" xfId="2" applyNumberFormat="1" applyFont="1" applyFill="1" applyBorder="1" applyAlignment="1">
      <alignment vertical="center" wrapText="1"/>
    </xf>
    <xf numFmtId="43" fontId="56" fillId="30" borderId="0" xfId="1" applyNumberFormat="1" applyFont="1" applyFill="1" applyBorder="1" applyAlignment="1">
      <alignment vertical="center" wrapText="1"/>
    </xf>
    <xf numFmtId="167" fontId="56" fillId="30" borderId="0" xfId="1" applyNumberFormat="1" applyFont="1" applyFill="1" applyBorder="1" applyAlignment="1">
      <alignment vertical="center" wrapText="1"/>
    </xf>
    <xf numFmtId="0" fontId="57" fillId="4" borderId="0" xfId="0" applyFont="1" applyFill="1" applyBorder="1"/>
    <xf numFmtId="43" fontId="57" fillId="4" borderId="0" xfId="0" applyNumberFormat="1" applyFont="1" applyFill="1" applyBorder="1"/>
    <xf numFmtId="167" fontId="57" fillId="4" borderId="0" xfId="1" applyNumberFormat="1" applyFont="1" applyFill="1" applyBorder="1"/>
    <xf numFmtId="164" fontId="55" fillId="30" borderId="0" xfId="2" applyNumberFormat="1" applyFont="1" applyFill="1" applyBorder="1" applyAlignment="1">
      <alignment vertical="center" wrapText="1"/>
    </xf>
    <xf numFmtId="168" fontId="48" fillId="30" borderId="0" xfId="2" applyNumberFormat="1" applyFont="1" applyFill="1" applyBorder="1" applyAlignment="1">
      <alignment vertical="center" wrapText="1"/>
    </xf>
    <xf numFmtId="43" fontId="48" fillId="30" borderId="0" xfId="1" applyNumberFormat="1" applyFont="1" applyFill="1" applyBorder="1" applyAlignment="1">
      <alignment vertical="center" wrapText="1"/>
    </xf>
    <xf numFmtId="43" fontId="50" fillId="30" borderId="0" xfId="1" applyNumberFormat="1" applyFont="1" applyFill="1" applyBorder="1" applyAlignment="1">
      <alignment vertical="center" wrapText="1"/>
    </xf>
    <xf numFmtId="167" fontId="55" fillId="30" borderId="0" xfId="1" applyNumberFormat="1" applyFont="1" applyFill="1" applyBorder="1" applyAlignment="1">
      <alignment vertical="center" wrapText="1"/>
    </xf>
    <xf numFmtId="10" fontId="55" fillId="30" borderId="0" xfId="2" applyNumberFormat="1" applyFont="1" applyFill="1" applyBorder="1" applyAlignment="1">
      <alignment vertical="center" wrapText="1"/>
    </xf>
    <xf numFmtId="164" fontId="54" fillId="4" borderId="0" xfId="2" applyNumberFormat="1" applyFont="1" applyFill="1" applyBorder="1" applyAlignment="1">
      <alignment vertical="center" wrapText="1"/>
    </xf>
    <xf numFmtId="10" fontId="54" fillId="4" borderId="0" xfId="2" applyNumberFormat="1" applyFont="1" applyFill="1" applyBorder="1" applyAlignment="1">
      <alignment vertical="center" wrapText="1"/>
    </xf>
    <xf numFmtId="43" fontId="54" fillId="4" borderId="0" xfId="1" applyNumberFormat="1" applyFont="1" applyFill="1" applyBorder="1" applyAlignment="1">
      <alignment vertical="center" wrapText="1"/>
    </xf>
    <xf numFmtId="167" fontId="54" fillId="4" borderId="0" xfId="1" applyNumberFormat="1" applyFont="1" applyFill="1" applyBorder="1" applyAlignment="1">
      <alignment vertical="center" wrapText="1"/>
    </xf>
    <xf numFmtId="9" fontId="55" fillId="30" borderId="0" xfId="2" applyFont="1" applyFill="1" applyBorder="1" applyAlignment="1">
      <alignment vertical="center" wrapText="1"/>
    </xf>
    <xf numFmtId="9" fontId="48" fillId="30" borderId="0" xfId="2" applyFont="1" applyFill="1" applyBorder="1" applyAlignment="1">
      <alignment vertical="center" wrapText="1"/>
    </xf>
    <xf numFmtId="9" fontId="55" fillId="30" borderId="0" xfId="2" applyNumberFormat="1" applyFont="1" applyFill="1" applyBorder="1" applyAlignment="1">
      <alignment vertical="center" wrapText="1"/>
    </xf>
    <xf numFmtId="167" fontId="48" fillId="4" borderId="0" xfId="1" applyNumberFormat="1" applyFont="1" applyFill="1" applyBorder="1" applyAlignment="1">
      <alignment vertical="center" wrapText="1"/>
    </xf>
    <xf numFmtId="43" fontId="61" fillId="30" borderId="0" xfId="1" applyNumberFormat="1" applyFont="1" applyFill="1" applyBorder="1" applyAlignment="1">
      <alignment vertical="center" wrapText="1"/>
    </xf>
    <xf numFmtId="167" fontId="58" fillId="4" borderId="0" xfId="1" applyNumberFormat="1" applyFont="1" applyFill="1" applyBorder="1" applyAlignment="1">
      <alignment vertical="center" wrapText="1"/>
    </xf>
    <xf numFmtId="9" fontId="61" fillId="4" borderId="0" xfId="2" applyNumberFormat="1" applyFont="1" applyFill="1" applyBorder="1"/>
    <xf numFmtId="0" fontId="61" fillId="4" borderId="0" xfId="0" applyFont="1" applyFill="1" applyBorder="1"/>
    <xf numFmtId="43" fontId="61" fillId="4" borderId="0" xfId="0" applyNumberFormat="1" applyFont="1" applyFill="1" applyBorder="1"/>
    <xf numFmtId="167" fontId="58" fillId="4" borderId="0" xfId="1" applyNumberFormat="1" applyFont="1" applyFill="1" applyBorder="1"/>
    <xf numFmtId="9" fontId="54" fillId="4" borderId="0" xfId="2" applyNumberFormat="1" applyFont="1" applyFill="1" applyBorder="1"/>
    <xf numFmtId="167" fontId="52" fillId="4" borderId="0" xfId="1" applyNumberFormat="1" applyFont="1" applyFill="1" applyBorder="1"/>
    <xf numFmtId="9" fontId="65" fillId="4" borderId="0" xfId="2" applyNumberFormat="1" applyFont="1" applyFill="1" applyBorder="1"/>
    <xf numFmtId="167" fontId="60" fillId="4" borderId="0" xfId="1" applyNumberFormat="1" applyFont="1" applyFill="1" applyBorder="1"/>
    <xf numFmtId="9" fontId="55" fillId="4" borderId="17" xfId="0" applyNumberFormat="1" applyFont="1" applyFill="1" applyBorder="1"/>
    <xf numFmtId="9" fontId="55" fillId="4" borderId="0" xfId="0" applyNumberFormat="1" applyFont="1" applyFill="1" applyBorder="1"/>
    <xf numFmtId="9" fontId="55" fillId="4" borderId="16" xfId="0" applyNumberFormat="1" applyFont="1" applyFill="1" applyBorder="1"/>
    <xf numFmtId="0" fontId="55" fillId="4" borderId="17" xfId="0" applyFont="1" applyFill="1" applyBorder="1"/>
    <xf numFmtId="0" fontId="55" fillId="4" borderId="0" xfId="0" applyFont="1" applyFill="1" applyBorder="1"/>
    <xf numFmtId="9" fontId="55" fillId="4" borderId="0" xfId="2" applyFont="1" applyFill="1"/>
    <xf numFmtId="164" fontId="61" fillId="30" borderId="0" xfId="2" applyNumberFormat="1" applyFont="1" applyFill="1" applyBorder="1" applyAlignment="1">
      <alignment vertical="center" wrapText="1"/>
    </xf>
    <xf numFmtId="164" fontId="58" fillId="30" borderId="0" xfId="2" applyNumberFormat="1" applyFont="1" applyFill="1" applyBorder="1" applyAlignment="1">
      <alignment vertical="center" wrapText="1"/>
    </xf>
    <xf numFmtId="43" fontId="58" fillId="30" borderId="0" xfId="1" applyNumberFormat="1" applyFont="1" applyFill="1" applyBorder="1" applyAlignment="1">
      <alignment vertical="center" wrapText="1"/>
    </xf>
    <xf numFmtId="167" fontId="61" fillId="30" borderId="0" xfId="1" applyNumberFormat="1" applyFont="1" applyFill="1" applyBorder="1" applyAlignment="1">
      <alignment vertical="center" wrapText="1"/>
    </xf>
    <xf numFmtId="166" fontId="55" fillId="30" borderId="0" xfId="0" applyNumberFormat="1" applyFont="1" applyFill="1" applyBorder="1"/>
    <xf numFmtId="166" fontId="64" fillId="30" borderId="0" xfId="0" applyNumberFormat="1" applyFont="1" applyFill="1" applyBorder="1"/>
    <xf numFmtId="167" fontId="55" fillId="30" borderId="0" xfId="0" applyNumberFormat="1" applyFont="1" applyFill="1" applyBorder="1"/>
    <xf numFmtId="43" fontId="55" fillId="30" borderId="0" xfId="0" applyNumberFormat="1" applyFont="1" applyFill="1" applyBorder="1"/>
    <xf numFmtId="167" fontId="48" fillId="30" borderId="0" xfId="0" applyNumberFormat="1" applyFont="1" applyFill="1" applyBorder="1"/>
    <xf numFmtId="167" fontId="55" fillId="4" borderId="0" xfId="0" applyNumberFormat="1" applyFont="1" applyFill="1" applyBorder="1"/>
    <xf numFmtId="10" fontId="55" fillId="4" borderId="0" xfId="0" applyNumberFormat="1" applyFont="1" applyFill="1" applyAlignment="1">
      <alignment vertical="center" wrapText="1"/>
    </xf>
    <xf numFmtId="164" fontId="55" fillId="4" borderId="0" xfId="2" applyNumberFormat="1" applyFont="1" applyFill="1" applyAlignment="1">
      <alignment vertical="center" wrapText="1"/>
    </xf>
    <xf numFmtId="167" fontId="55" fillId="4" borderId="0" xfId="1" applyNumberFormat="1" applyFont="1" applyFill="1" applyAlignment="1">
      <alignment vertical="center" wrapText="1"/>
    </xf>
    <xf numFmtId="0" fontId="48" fillId="4" borderId="0" xfId="0" applyFont="1" applyFill="1" applyAlignment="1">
      <alignment vertical="center" wrapText="1"/>
    </xf>
    <xf numFmtId="3" fontId="48" fillId="4" borderId="0" xfId="1" applyNumberFormat="1" applyFont="1" applyFill="1" applyAlignment="1">
      <alignment vertical="center" wrapText="1"/>
    </xf>
    <xf numFmtId="10" fontId="55" fillId="4" borderId="0" xfId="2" applyNumberFormat="1" applyFont="1" applyFill="1" applyAlignment="1">
      <alignment vertical="center" wrapText="1"/>
    </xf>
    <xf numFmtId="0" fontId="55" fillId="4" borderId="0" xfId="0" applyFont="1" applyFill="1" applyAlignment="1">
      <alignment vertical="center" wrapText="1"/>
    </xf>
    <xf numFmtId="3" fontId="55" fillId="4" borderId="0" xfId="1" applyNumberFormat="1" applyFont="1" applyFill="1" applyAlignment="1">
      <alignment vertical="center" wrapText="1"/>
    </xf>
    <xf numFmtId="166" fontId="55" fillId="4" borderId="0" xfId="0" applyNumberFormat="1" applyFont="1" applyFill="1" applyAlignment="1">
      <alignment vertical="center" wrapText="1"/>
    </xf>
    <xf numFmtId="166" fontId="67" fillId="4" borderId="0" xfId="0" applyNumberFormat="1" applyFont="1" applyFill="1" applyAlignment="1">
      <alignment vertical="center" wrapText="1"/>
    </xf>
    <xf numFmtId="165" fontId="55" fillId="4" borderId="0" xfId="2" applyNumberFormat="1" applyFont="1" applyFill="1" applyAlignment="1">
      <alignment vertical="center" wrapText="1"/>
    </xf>
    <xf numFmtId="9" fontId="55" fillId="4" borderId="0" xfId="2" applyFont="1" applyFill="1" applyAlignment="1">
      <alignment vertical="center" wrapText="1"/>
    </xf>
    <xf numFmtId="1" fontId="55" fillId="4" borderId="0" xfId="0" applyNumberFormat="1" applyFont="1" applyFill="1" applyAlignment="1">
      <alignment vertical="center" wrapText="1"/>
    </xf>
    <xf numFmtId="9" fontId="55" fillId="4" borderId="0" xfId="2" applyNumberFormat="1" applyFont="1" applyFill="1" applyAlignment="1">
      <alignment vertical="center" wrapText="1"/>
    </xf>
    <xf numFmtId="0" fontId="55" fillId="4" borderId="0" xfId="0" applyFont="1" applyFill="1" applyAlignment="1">
      <alignment vertical="top" wrapText="1"/>
    </xf>
    <xf numFmtId="166" fontId="55" fillId="4" borderId="1" xfId="0" applyNumberFormat="1" applyFont="1" applyFill="1" applyBorder="1" applyAlignment="1">
      <alignment vertical="center" wrapText="1"/>
    </xf>
    <xf numFmtId="166" fontId="67" fillId="4" borderId="1" xfId="0" applyNumberFormat="1" applyFont="1" applyFill="1" applyBorder="1" applyAlignment="1">
      <alignment vertical="center" wrapText="1"/>
    </xf>
    <xf numFmtId="167" fontId="55" fillId="4" borderId="1" xfId="1" applyNumberFormat="1" applyFont="1" applyFill="1" applyBorder="1" applyAlignment="1">
      <alignment vertical="center" wrapText="1"/>
    </xf>
    <xf numFmtId="0" fontId="55" fillId="4" borderId="1" xfId="0" applyFont="1" applyFill="1" applyBorder="1" applyAlignment="1">
      <alignment vertical="center" wrapText="1"/>
    </xf>
    <xf numFmtId="3" fontId="55" fillId="4" borderId="1" xfId="1" applyNumberFormat="1" applyFont="1" applyFill="1" applyBorder="1" applyAlignment="1">
      <alignment vertical="center" wrapText="1"/>
    </xf>
    <xf numFmtId="166" fontId="48" fillId="31" borderId="17" xfId="0" applyNumberFormat="1" applyFont="1" applyFill="1" applyBorder="1" applyAlignment="1">
      <alignment horizontal="center" vertical="center" wrapText="1"/>
    </xf>
    <xf numFmtId="166" fontId="63" fillId="31" borderId="0" xfId="0" applyNumberFormat="1" applyFont="1" applyFill="1" applyBorder="1" applyAlignment="1">
      <alignment horizontal="center" vertical="center" wrapText="1"/>
    </xf>
    <xf numFmtId="167" fontId="48" fillId="31" borderId="16" xfId="1" applyNumberFormat="1" applyFont="1" applyFill="1" applyBorder="1" applyAlignment="1">
      <alignment horizontal="center" vertical="center" wrapText="1"/>
    </xf>
    <xf numFmtId="164" fontId="54" fillId="31" borderId="17" xfId="2" applyNumberFormat="1" applyFont="1" applyFill="1" applyBorder="1" applyAlignment="1">
      <alignment vertical="center" wrapText="1"/>
    </xf>
    <xf numFmtId="164" fontId="54" fillId="31" borderId="0" xfId="2" applyNumberFormat="1" applyFont="1" applyFill="1" applyBorder="1" applyAlignment="1">
      <alignment vertical="center" wrapText="1"/>
    </xf>
    <xf numFmtId="164" fontId="54" fillId="31" borderId="16" xfId="2" applyNumberFormat="1" applyFont="1" applyFill="1" applyBorder="1" applyAlignment="1">
      <alignment vertical="center" wrapText="1"/>
    </xf>
    <xf numFmtId="164" fontId="48" fillId="31" borderId="17" xfId="2" applyNumberFormat="1" applyFont="1" applyFill="1" applyBorder="1" applyAlignment="1">
      <alignment vertical="center" wrapText="1"/>
    </xf>
    <xf numFmtId="164" fontId="48" fillId="31" borderId="0" xfId="2" applyNumberFormat="1" applyFont="1" applyFill="1" applyBorder="1" applyAlignment="1">
      <alignment vertical="center" wrapText="1"/>
    </xf>
    <xf numFmtId="164" fontId="48" fillId="31" borderId="16" xfId="2" applyNumberFormat="1" applyFont="1" applyFill="1" applyBorder="1" applyAlignment="1">
      <alignment vertical="center" wrapText="1"/>
    </xf>
    <xf numFmtId="164" fontId="56" fillId="31" borderId="17" xfId="2" applyNumberFormat="1" applyFont="1" applyFill="1" applyBorder="1" applyAlignment="1">
      <alignment vertical="center" wrapText="1"/>
    </xf>
    <xf numFmtId="164" fontId="56" fillId="31" borderId="0" xfId="2" applyNumberFormat="1" applyFont="1" applyFill="1" applyBorder="1" applyAlignment="1">
      <alignment vertical="center" wrapText="1"/>
    </xf>
    <xf numFmtId="164" fontId="56" fillId="31" borderId="16" xfId="2" applyNumberFormat="1" applyFont="1" applyFill="1" applyBorder="1" applyAlignment="1">
      <alignment vertical="center" wrapText="1"/>
    </xf>
    <xf numFmtId="0" fontId="57" fillId="32" borderId="17" xfId="0" applyFont="1" applyFill="1" applyBorder="1"/>
    <xf numFmtId="0" fontId="57" fillId="32" borderId="0" xfId="0" applyFont="1" applyFill="1" applyBorder="1"/>
    <xf numFmtId="0" fontId="57" fillId="32" borderId="16" xfId="0" applyFont="1" applyFill="1" applyBorder="1"/>
    <xf numFmtId="2" fontId="48" fillId="31" borderId="17" xfId="2" applyNumberFormat="1" applyFont="1" applyFill="1" applyBorder="1" applyAlignment="1">
      <alignment vertical="center" wrapText="1"/>
    </xf>
    <xf numFmtId="2" fontId="48" fillId="31" borderId="0" xfId="2" applyNumberFormat="1" applyFont="1" applyFill="1" applyBorder="1" applyAlignment="1">
      <alignment vertical="center" wrapText="1"/>
    </xf>
    <xf numFmtId="2" fontId="48" fillId="31" borderId="16" xfId="1" applyNumberFormat="1" applyFont="1" applyFill="1" applyBorder="1" applyAlignment="1">
      <alignment vertical="center" wrapText="1"/>
    </xf>
    <xf numFmtId="164" fontId="54" fillId="32" borderId="17" xfId="2" applyNumberFormat="1" applyFont="1" applyFill="1" applyBorder="1" applyAlignment="1">
      <alignment vertical="center" wrapText="1"/>
    </xf>
    <xf numFmtId="164" fontId="54" fillId="32" borderId="0" xfId="2" applyNumberFormat="1" applyFont="1" applyFill="1" applyBorder="1" applyAlignment="1">
      <alignment vertical="center" wrapText="1"/>
    </xf>
    <xf numFmtId="164" fontId="54" fillId="32" borderId="16" xfId="2" applyNumberFormat="1" applyFont="1" applyFill="1" applyBorder="1" applyAlignment="1">
      <alignment vertical="center" wrapText="1"/>
    </xf>
    <xf numFmtId="164" fontId="55" fillId="31" borderId="17" xfId="2" applyNumberFormat="1" applyFont="1" applyFill="1" applyBorder="1" applyAlignment="1">
      <alignment vertical="center" wrapText="1"/>
    </xf>
    <xf numFmtId="164" fontId="64" fillId="31" borderId="0" xfId="2" applyNumberFormat="1" applyFont="1" applyFill="1" applyBorder="1" applyAlignment="1">
      <alignment vertical="center" wrapText="1"/>
    </xf>
    <xf numFmtId="9" fontId="55" fillId="31" borderId="16" xfId="2" applyFont="1" applyFill="1" applyBorder="1" applyAlignment="1">
      <alignment vertical="center" wrapText="1"/>
    </xf>
    <xf numFmtId="9" fontId="55" fillId="31" borderId="17" xfId="2" applyFont="1" applyFill="1" applyBorder="1" applyAlignment="1">
      <alignment vertical="center" wrapText="1"/>
    </xf>
    <xf numFmtId="9" fontId="55" fillId="31" borderId="0" xfId="2" applyFont="1" applyFill="1" applyBorder="1" applyAlignment="1">
      <alignment vertical="center" wrapText="1"/>
    </xf>
    <xf numFmtId="1" fontId="61" fillId="31" borderId="17" xfId="2" applyNumberFormat="1" applyFont="1" applyFill="1" applyBorder="1" applyAlignment="1">
      <alignment vertical="center" wrapText="1"/>
    </xf>
    <xf numFmtId="1" fontId="61" fillId="31" borderId="0" xfId="2" applyNumberFormat="1" applyFont="1" applyFill="1" applyBorder="1" applyAlignment="1">
      <alignment vertical="center" wrapText="1"/>
    </xf>
    <xf numFmtId="1" fontId="61" fillId="31" borderId="16" xfId="1" applyNumberFormat="1" applyFont="1" applyFill="1" applyBorder="1" applyAlignment="1">
      <alignment vertical="center" wrapText="1"/>
    </xf>
    <xf numFmtId="9" fontId="61" fillId="32" borderId="17" xfId="2" applyFont="1" applyFill="1" applyBorder="1"/>
    <xf numFmtId="9" fontId="61" fillId="32" borderId="0" xfId="2" applyFont="1" applyFill="1" applyBorder="1"/>
    <xf numFmtId="9" fontId="61" fillId="32" borderId="16" xfId="2" applyFont="1" applyFill="1" applyBorder="1"/>
    <xf numFmtId="9" fontId="54" fillId="32" borderId="17" xfId="2" applyFont="1" applyFill="1" applyBorder="1"/>
    <xf numFmtId="9" fontId="54" fillId="32" borderId="0" xfId="2" applyFont="1" applyFill="1" applyBorder="1"/>
    <xf numFmtId="9" fontId="54" fillId="32" borderId="16" xfId="2" applyFont="1" applyFill="1" applyBorder="1"/>
    <xf numFmtId="9" fontId="65" fillId="32" borderId="17" xfId="2" applyFont="1" applyFill="1" applyBorder="1"/>
    <xf numFmtId="9" fontId="65" fillId="32" borderId="0" xfId="2" applyFont="1" applyFill="1" applyBorder="1"/>
    <xf numFmtId="9" fontId="65" fillId="32" borderId="16" xfId="2" applyFont="1" applyFill="1" applyBorder="1"/>
    <xf numFmtId="167" fontId="48" fillId="31" borderId="17" xfId="1" applyNumberFormat="1" applyFont="1" applyFill="1" applyBorder="1" applyAlignment="1">
      <alignment vertical="center" wrapText="1"/>
    </xf>
    <xf numFmtId="167" fontId="48" fillId="31" borderId="0" xfId="1" applyNumberFormat="1" applyFont="1" applyFill="1" applyBorder="1" applyAlignment="1">
      <alignment vertical="center" wrapText="1"/>
    </xf>
    <xf numFmtId="167" fontId="48" fillId="31" borderId="16" xfId="1" applyNumberFormat="1" applyFont="1" applyFill="1" applyBorder="1" applyAlignment="1">
      <alignment vertical="center" wrapText="1"/>
    </xf>
    <xf numFmtId="9" fontId="55" fillId="32" borderId="17" xfId="0" applyNumberFormat="1" applyFont="1" applyFill="1" applyBorder="1"/>
    <xf numFmtId="9" fontId="55" fillId="32" borderId="0" xfId="0" applyNumberFormat="1" applyFont="1" applyFill="1" applyBorder="1"/>
    <xf numFmtId="9" fontId="55" fillId="32" borderId="16" xfId="0" applyNumberFormat="1" applyFont="1" applyFill="1" applyBorder="1"/>
    <xf numFmtId="0" fontId="55" fillId="32" borderId="17" xfId="0" applyFont="1" applyFill="1" applyBorder="1"/>
    <xf numFmtId="0" fontId="55" fillId="32" borderId="0" xfId="0" applyFont="1" applyFill="1" applyBorder="1"/>
    <xf numFmtId="0" fontId="55" fillId="32" borderId="16" xfId="0" applyFont="1" applyFill="1" applyBorder="1"/>
    <xf numFmtId="164" fontId="61" fillId="31" borderId="17" xfId="2" applyNumberFormat="1" applyFont="1" applyFill="1" applyBorder="1" applyAlignment="1">
      <alignment vertical="center" wrapText="1"/>
    </xf>
    <xf numFmtId="164" fontId="58" fillId="31" borderId="0" xfId="2" applyNumberFormat="1" applyFont="1" applyFill="1" applyBorder="1" applyAlignment="1">
      <alignment vertical="center" wrapText="1"/>
    </xf>
    <xf numFmtId="164" fontId="58" fillId="31" borderId="16" xfId="2" applyNumberFormat="1" applyFont="1" applyFill="1" applyBorder="1" applyAlignment="1">
      <alignment vertical="center" wrapText="1"/>
    </xf>
    <xf numFmtId="166" fontId="55" fillId="31" borderId="17" xfId="0" applyNumberFormat="1" applyFont="1" applyFill="1" applyBorder="1"/>
    <xf numFmtId="166" fontId="64" fillId="31" borderId="0" xfId="0" applyNumberFormat="1" applyFont="1" applyFill="1" applyBorder="1"/>
    <xf numFmtId="167" fontId="55" fillId="31" borderId="16" xfId="0" applyNumberFormat="1" applyFont="1" applyFill="1" applyBorder="1"/>
    <xf numFmtId="10" fontId="55" fillId="32" borderId="17" xfId="0" applyNumberFormat="1" applyFont="1" applyFill="1" applyBorder="1" applyAlignment="1">
      <alignment vertical="center" wrapText="1"/>
    </xf>
    <xf numFmtId="10" fontId="55" fillId="32" borderId="0" xfId="0" applyNumberFormat="1" applyFont="1" applyFill="1" applyBorder="1" applyAlignment="1">
      <alignment vertical="center" wrapText="1"/>
    </xf>
    <xf numFmtId="164" fontId="55" fillId="32" borderId="16" xfId="2" applyNumberFormat="1" applyFont="1" applyFill="1" applyBorder="1" applyAlignment="1">
      <alignment vertical="center" wrapText="1"/>
    </xf>
    <xf numFmtId="10" fontId="55" fillId="32" borderId="16" xfId="2" applyNumberFormat="1" applyFont="1" applyFill="1" applyBorder="1" applyAlignment="1">
      <alignment vertical="center" wrapText="1"/>
    </xf>
    <xf numFmtId="166" fontId="55" fillId="32" borderId="17" xfId="0" applyNumberFormat="1" applyFont="1" applyFill="1" applyBorder="1" applyAlignment="1">
      <alignment vertical="center" wrapText="1"/>
    </xf>
    <xf numFmtId="166" fontId="67" fillId="32" borderId="0" xfId="0" applyNumberFormat="1" applyFont="1" applyFill="1" applyBorder="1" applyAlignment="1">
      <alignment vertical="center" wrapText="1"/>
    </xf>
    <xf numFmtId="167" fontId="55" fillId="32" borderId="16" xfId="1" applyNumberFormat="1" applyFont="1" applyFill="1" applyBorder="1" applyAlignment="1">
      <alignment vertical="center" wrapText="1"/>
    </xf>
    <xf numFmtId="165" fontId="55" fillId="32" borderId="17" xfId="2" applyNumberFormat="1" applyFont="1" applyFill="1" applyBorder="1" applyAlignment="1">
      <alignment vertical="center" wrapText="1"/>
    </xf>
    <xf numFmtId="165" fontId="55" fillId="32" borderId="0" xfId="2" applyNumberFormat="1" applyFont="1" applyFill="1" applyBorder="1" applyAlignment="1">
      <alignment vertical="center" wrapText="1"/>
    </xf>
    <xf numFmtId="165" fontId="55" fillId="32" borderId="16" xfId="2" applyNumberFormat="1" applyFont="1" applyFill="1" applyBorder="1" applyAlignment="1">
      <alignment vertical="center" wrapText="1"/>
    </xf>
    <xf numFmtId="166" fontId="55" fillId="32" borderId="20" xfId="0" applyNumberFormat="1" applyFont="1" applyFill="1" applyBorder="1" applyAlignment="1">
      <alignment vertical="center" wrapText="1"/>
    </xf>
    <xf numFmtId="166" fontId="67" fillId="32" borderId="1" xfId="0" applyNumberFormat="1" applyFont="1" applyFill="1" applyBorder="1" applyAlignment="1">
      <alignment vertical="center" wrapText="1"/>
    </xf>
    <xf numFmtId="167" fontId="55" fillId="32" borderId="21" xfId="1" applyNumberFormat="1" applyFont="1" applyFill="1" applyBorder="1" applyAlignment="1">
      <alignment vertical="center" wrapText="1"/>
    </xf>
    <xf numFmtId="166" fontId="50" fillId="33" borderId="12" xfId="0" applyNumberFormat="1" applyFont="1" applyFill="1" applyBorder="1" applyAlignment="1">
      <alignment horizontal="left" vertical="top"/>
    </xf>
    <xf numFmtId="166" fontId="50" fillId="33" borderId="18" xfId="0" applyNumberFormat="1" applyFont="1" applyFill="1" applyBorder="1" applyAlignment="1">
      <alignment horizontal="left" vertical="top"/>
    </xf>
    <xf numFmtId="167" fontId="48" fillId="33" borderId="17" xfId="1" applyNumberFormat="1" applyFont="1" applyFill="1" applyBorder="1" applyAlignment="1">
      <alignment horizontal="center" vertical="center" wrapText="1"/>
    </xf>
    <xf numFmtId="167" fontId="48" fillId="33" borderId="0" xfId="1" applyNumberFormat="1" applyFont="1" applyFill="1" applyBorder="1" applyAlignment="1">
      <alignment horizontal="center" vertical="center" wrapText="1"/>
    </xf>
    <xf numFmtId="164" fontId="54" fillId="33" borderId="17" xfId="2" applyNumberFormat="1" applyFont="1" applyFill="1" applyBorder="1" applyAlignment="1">
      <alignment vertical="center" wrapText="1"/>
    </xf>
    <xf numFmtId="164" fontId="54" fillId="33" borderId="0" xfId="2" applyNumberFormat="1" applyFont="1" applyFill="1" applyBorder="1" applyAlignment="1">
      <alignment vertical="center" wrapText="1"/>
    </xf>
    <xf numFmtId="164" fontId="48" fillId="33" borderId="17" xfId="2" applyNumberFormat="1" applyFont="1" applyFill="1" applyBorder="1" applyAlignment="1">
      <alignment vertical="center" wrapText="1"/>
    </xf>
    <xf numFmtId="164" fontId="48" fillId="33" borderId="0" xfId="2" applyNumberFormat="1" applyFont="1" applyFill="1" applyBorder="1" applyAlignment="1">
      <alignment vertical="center" wrapText="1"/>
    </xf>
    <xf numFmtId="164" fontId="56" fillId="33" borderId="0" xfId="2" applyNumberFormat="1" applyFont="1" applyFill="1" applyBorder="1" applyAlignment="1">
      <alignment vertical="center" wrapText="1"/>
    </xf>
    <xf numFmtId="0" fontId="57" fillId="29" borderId="17" xfId="0" applyFont="1" applyFill="1" applyBorder="1"/>
    <xf numFmtId="0" fontId="57" fillId="29" borderId="0" xfId="0" applyFont="1" applyFill="1" applyBorder="1"/>
    <xf numFmtId="0" fontId="57" fillId="29" borderId="16" xfId="0" applyFont="1" applyFill="1" applyBorder="1"/>
    <xf numFmtId="164" fontId="54" fillId="29" borderId="17" xfId="2" applyNumberFormat="1" applyFont="1" applyFill="1" applyBorder="1" applyAlignment="1">
      <alignment vertical="center" wrapText="1"/>
    </xf>
    <xf numFmtId="164" fontId="54" fillId="29" borderId="0" xfId="2" applyNumberFormat="1" applyFont="1" applyFill="1" applyBorder="1" applyAlignment="1">
      <alignment vertical="center" wrapText="1"/>
    </xf>
    <xf numFmtId="9" fontId="55" fillId="33" borderId="17" xfId="2" applyFont="1" applyFill="1" applyBorder="1" applyAlignment="1">
      <alignment vertical="center" wrapText="1"/>
    </xf>
    <xf numFmtId="9" fontId="55" fillId="33" borderId="0" xfId="2" applyFont="1" applyFill="1" applyBorder="1" applyAlignment="1">
      <alignment vertical="center" wrapText="1"/>
    </xf>
    <xf numFmtId="1" fontId="61" fillId="33" borderId="17" xfId="1" applyNumberFormat="1" applyFont="1" applyFill="1" applyBorder="1" applyAlignment="1">
      <alignment vertical="center" wrapText="1"/>
    </xf>
    <xf numFmtId="1" fontId="61" fillId="33" borderId="0" xfId="1" applyNumberFormat="1" applyFont="1" applyFill="1" applyBorder="1" applyAlignment="1">
      <alignment vertical="center" wrapText="1"/>
    </xf>
    <xf numFmtId="9" fontId="61" fillId="29" borderId="17" xfId="2" applyFont="1" applyFill="1" applyBorder="1"/>
    <xf numFmtId="9" fontId="61" fillId="29" borderId="0" xfId="2" applyFont="1" applyFill="1" applyBorder="1"/>
    <xf numFmtId="9" fontId="54" fillId="29" borderId="17" xfId="2" applyFont="1" applyFill="1" applyBorder="1"/>
    <xf numFmtId="9" fontId="54" fillId="29" borderId="0" xfId="2" applyFont="1" applyFill="1" applyBorder="1"/>
    <xf numFmtId="9" fontId="65" fillId="29" borderId="17" xfId="2" applyFont="1" applyFill="1" applyBorder="1"/>
    <xf numFmtId="9" fontId="65" fillId="29" borderId="0" xfId="2" applyFont="1" applyFill="1" applyBorder="1"/>
    <xf numFmtId="167" fontId="48" fillId="33" borderId="17" xfId="1" applyNumberFormat="1" applyFont="1" applyFill="1" applyBorder="1" applyAlignment="1">
      <alignment vertical="center" wrapText="1"/>
    </xf>
    <xf numFmtId="167" fontId="48" fillId="33" borderId="0" xfId="1" applyNumberFormat="1" applyFont="1" applyFill="1" applyBorder="1" applyAlignment="1">
      <alignment vertical="center" wrapText="1"/>
    </xf>
    <xf numFmtId="9" fontId="55" fillId="29" borderId="17" xfId="0" applyNumberFormat="1" applyFont="1" applyFill="1" applyBorder="1"/>
    <xf numFmtId="9" fontId="55" fillId="29" borderId="0" xfId="0" applyNumberFormat="1" applyFont="1" applyFill="1" applyBorder="1"/>
    <xf numFmtId="0" fontId="55" fillId="29" borderId="17" xfId="0" applyFont="1" applyFill="1" applyBorder="1"/>
    <xf numFmtId="0" fontId="55" fillId="29" borderId="0" xfId="0" applyFont="1" applyFill="1" applyBorder="1"/>
    <xf numFmtId="164" fontId="58" fillId="33" borderId="17" xfId="2" applyNumberFormat="1" applyFont="1" applyFill="1" applyBorder="1" applyAlignment="1">
      <alignment vertical="center" wrapText="1"/>
    </xf>
    <xf numFmtId="164" fontId="58" fillId="33" borderId="0" xfId="2" applyNumberFormat="1" applyFont="1" applyFill="1" applyBorder="1" applyAlignment="1">
      <alignment vertical="center" wrapText="1"/>
    </xf>
    <xf numFmtId="164" fontId="58" fillId="33" borderId="16" xfId="2" applyNumberFormat="1" applyFont="1" applyFill="1" applyBorder="1" applyAlignment="1">
      <alignment vertical="center" wrapText="1"/>
    </xf>
    <xf numFmtId="167" fontId="55" fillId="33" borderId="17" xfId="0" applyNumberFormat="1" applyFont="1" applyFill="1" applyBorder="1"/>
    <xf numFmtId="167" fontId="55" fillId="33" borderId="0" xfId="0" applyNumberFormat="1" applyFont="1" applyFill="1" applyBorder="1"/>
    <xf numFmtId="167" fontId="55" fillId="33" borderId="16" xfId="0" applyNumberFormat="1" applyFont="1" applyFill="1" applyBorder="1"/>
    <xf numFmtId="164" fontId="55" fillId="29" borderId="17" xfId="2" applyNumberFormat="1" applyFont="1" applyFill="1" applyBorder="1" applyAlignment="1">
      <alignment vertical="center" wrapText="1"/>
    </xf>
    <xf numFmtId="164" fontId="55" fillId="29" borderId="0" xfId="2" applyNumberFormat="1" applyFont="1" applyFill="1" applyBorder="1" applyAlignment="1">
      <alignment vertical="center" wrapText="1"/>
    </xf>
    <xf numFmtId="164" fontId="55" fillId="29" borderId="16" xfId="2" applyNumberFormat="1" applyFont="1" applyFill="1" applyBorder="1" applyAlignment="1">
      <alignment vertical="center" wrapText="1"/>
    </xf>
    <xf numFmtId="10" fontId="55" fillId="29" borderId="17" xfId="2" applyNumberFormat="1" applyFont="1" applyFill="1" applyBorder="1" applyAlignment="1">
      <alignment vertical="center" wrapText="1"/>
    </xf>
    <xf numFmtId="10" fontId="55" fillId="29" borderId="0" xfId="2" applyNumberFormat="1" applyFont="1" applyFill="1" applyBorder="1" applyAlignment="1">
      <alignment vertical="center" wrapText="1"/>
    </xf>
    <xf numFmtId="10" fontId="55" fillId="29" borderId="16" xfId="2" applyNumberFormat="1" applyFont="1" applyFill="1" applyBorder="1" applyAlignment="1">
      <alignment vertical="center" wrapText="1"/>
    </xf>
    <xf numFmtId="167" fontId="55" fillId="29" borderId="17" xfId="1" applyNumberFormat="1" applyFont="1" applyFill="1" applyBorder="1" applyAlignment="1">
      <alignment vertical="center" wrapText="1"/>
    </xf>
    <xf numFmtId="167" fontId="55" fillId="29" borderId="0" xfId="1" applyNumberFormat="1" applyFont="1" applyFill="1" applyBorder="1" applyAlignment="1">
      <alignment vertical="center" wrapText="1"/>
    </xf>
    <xf numFmtId="167" fontId="55" fillId="29" borderId="16" xfId="1" applyNumberFormat="1" applyFont="1" applyFill="1" applyBorder="1" applyAlignment="1">
      <alignment vertical="center" wrapText="1"/>
    </xf>
    <xf numFmtId="165" fontId="55" fillId="29" borderId="17" xfId="2" applyNumberFormat="1" applyFont="1" applyFill="1" applyBorder="1" applyAlignment="1">
      <alignment vertical="center" wrapText="1"/>
    </xf>
    <xf numFmtId="165" fontId="55" fillId="29" borderId="0" xfId="2" applyNumberFormat="1" applyFont="1" applyFill="1" applyBorder="1" applyAlignment="1">
      <alignment vertical="center" wrapText="1"/>
    </xf>
    <xf numFmtId="165" fontId="55" fillId="29" borderId="16" xfId="2" applyNumberFormat="1" applyFont="1" applyFill="1" applyBorder="1" applyAlignment="1">
      <alignment vertical="center" wrapText="1"/>
    </xf>
    <xf numFmtId="167" fontId="55" fillId="29" borderId="20" xfId="1" applyNumberFormat="1" applyFont="1" applyFill="1" applyBorder="1" applyAlignment="1">
      <alignment vertical="center" wrapText="1"/>
    </xf>
    <xf numFmtId="167" fontId="55" fillId="29" borderId="1" xfId="1" applyNumberFormat="1" applyFont="1" applyFill="1" applyBorder="1" applyAlignment="1">
      <alignment vertical="center" wrapText="1"/>
    </xf>
    <xf numFmtId="167" fontId="55" fillId="29" borderId="21" xfId="1" applyNumberFormat="1" applyFont="1" applyFill="1" applyBorder="1" applyAlignment="1">
      <alignment vertical="center" wrapText="1"/>
    </xf>
    <xf numFmtId="166" fontId="50" fillId="34" borderId="12" xfId="0" applyNumberFormat="1" applyFont="1" applyFill="1" applyBorder="1" applyAlignment="1">
      <alignment horizontal="left" vertical="top"/>
    </xf>
    <xf numFmtId="166" fontId="50" fillId="34" borderId="18" xfId="0" applyNumberFormat="1" applyFont="1" applyFill="1" applyBorder="1" applyAlignment="1">
      <alignment horizontal="left" vertical="top"/>
    </xf>
    <xf numFmtId="166" fontId="50" fillId="34" borderId="14" xfId="0" applyNumberFormat="1" applyFont="1" applyFill="1" applyBorder="1" applyAlignment="1">
      <alignment horizontal="left" vertical="top"/>
    </xf>
    <xf numFmtId="167" fontId="48" fillId="34" borderId="17" xfId="1" applyNumberFormat="1" applyFont="1" applyFill="1" applyBorder="1" applyAlignment="1">
      <alignment horizontal="center" vertical="center" wrapText="1"/>
    </xf>
    <xf numFmtId="167" fontId="48" fillId="34" borderId="0" xfId="1" applyNumberFormat="1" applyFont="1" applyFill="1" applyBorder="1" applyAlignment="1">
      <alignment horizontal="center" vertical="center" wrapText="1"/>
    </xf>
    <xf numFmtId="167" fontId="48" fillId="34" borderId="16" xfId="1" applyNumberFormat="1" applyFont="1" applyFill="1" applyBorder="1" applyAlignment="1">
      <alignment horizontal="center" vertical="center" wrapText="1"/>
    </xf>
    <xf numFmtId="164" fontId="54" fillId="34" borderId="17" xfId="2" applyNumberFormat="1" applyFont="1" applyFill="1" applyBorder="1" applyAlignment="1">
      <alignment vertical="center" wrapText="1"/>
    </xf>
    <xf numFmtId="164" fontId="54" fillId="34" borderId="0" xfId="2" applyNumberFormat="1" applyFont="1" applyFill="1" applyBorder="1" applyAlignment="1">
      <alignment vertical="center" wrapText="1"/>
    </xf>
    <xf numFmtId="164" fontId="54" fillId="34" borderId="16" xfId="2" applyNumberFormat="1" applyFont="1" applyFill="1" applyBorder="1" applyAlignment="1">
      <alignment vertical="center" wrapText="1"/>
    </xf>
    <xf numFmtId="164" fontId="48" fillId="34" borderId="17" xfId="2" applyNumberFormat="1" applyFont="1" applyFill="1" applyBorder="1" applyAlignment="1">
      <alignment vertical="center" wrapText="1"/>
    </xf>
    <xf numFmtId="164" fontId="48" fillId="34" borderId="0" xfId="2" applyNumberFormat="1" applyFont="1" applyFill="1" applyBorder="1" applyAlignment="1">
      <alignment vertical="center" wrapText="1"/>
    </xf>
    <xf numFmtId="164" fontId="48" fillId="34" borderId="16" xfId="2" applyNumberFormat="1" applyFont="1" applyFill="1" applyBorder="1" applyAlignment="1">
      <alignment vertical="center" wrapText="1"/>
    </xf>
    <xf numFmtId="164" fontId="56" fillId="34" borderId="0" xfId="2" applyNumberFormat="1" applyFont="1" applyFill="1" applyBorder="1" applyAlignment="1">
      <alignment vertical="center" wrapText="1"/>
    </xf>
    <xf numFmtId="0" fontId="57" fillId="35" borderId="17" xfId="0" applyFont="1" applyFill="1" applyBorder="1"/>
    <xf numFmtId="0" fontId="57" fillId="35" borderId="0" xfId="0" applyFont="1" applyFill="1" applyBorder="1"/>
    <xf numFmtId="0" fontId="57" fillId="35" borderId="16" xfId="0" applyFont="1" applyFill="1" applyBorder="1"/>
    <xf numFmtId="43" fontId="48" fillId="34" borderId="17" xfId="1" applyFont="1" applyFill="1" applyBorder="1" applyAlignment="1">
      <alignment vertical="center" wrapText="1"/>
    </xf>
    <xf numFmtId="43" fontId="48" fillId="34" borderId="0" xfId="1" applyFont="1" applyFill="1" applyBorder="1" applyAlignment="1">
      <alignment vertical="center" wrapText="1"/>
    </xf>
    <xf numFmtId="43" fontId="48" fillId="34" borderId="16" xfId="1" applyFont="1" applyFill="1" applyBorder="1" applyAlignment="1">
      <alignment vertical="center" wrapText="1"/>
    </xf>
    <xf numFmtId="164" fontId="54" fillId="35" borderId="17" xfId="2" applyNumberFormat="1" applyFont="1" applyFill="1" applyBorder="1" applyAlignment="1">
      <alignment vertical="center" wrapText="1"/>
    </xf>
    <xf numFmtId="164" fontId="54" fillId="35" borderId="0" xfId="2" applyNumberFormat="1" applyFont="1" applyFill="1" applyBorder="1" applyAlignment="1">
      <alignment vertical="center" wrapText="1"/>
    </xf>
    <xf numFmtId="164" fontId="54" fillId="35" borderId="16" xfId="2" applyNumberFormat="1" applyFont="1" applyFill="1" applyBorder="1" applyAlignment="1">
      <alignment vertical="center" wrapText="1"/>
    </xf>
    <xf numFmtId="9" fontId="55" fillId="34" borderId="17" xfId="2" applyFont="1" applyFill="1" applyBorder="1" applyAlignment="1">
      <alignment vertical="center" wrapText="1"/>
    </xf>
    <xf numFmtId="9" fontId="55" fillId="34" borderId="0" xfId="2" applyFont="1" applyFill="1" applyBorder="1" applyAlignment="1">
      <alignment vertical="center" wrapText="1"/>
    </xf>
    <xf numFmtId="9" fontId="55" fillId="34" borderId="16" xfId="2" applyFont="1" applyFill="1" applyBorder="1" applyAlignment="1">
      <alignment vertical="center" wrapText="1"/>
    </xf>
    <xf numFmtId="1" fontId="61" fillId="34" borderId="17" xfId="1" applyNumberFormat="1" applyFont="1" applyFill="1" applyBorder="1" applyAlignment="1">
      <alignment vertical="center" wrapText="1"/>
    </xf>
    <xf numFmtId="1" fontId="61" fillId="34" borderId="0" xfId="1" applyNumberFormat="1" applyFont="1" applyFill="1" applyBorder="1" applyAlignment="1">
      <alignment vertical="center" wrapText="1"/>
    </xf>
    <xf numFmtId="1" fontId="61" fillId="34" borderId="16" xfId="1" applyNumberFormat="1" applyFont="1" applyFill="1" applyBorder="1" applyAlignment="1">
      <alignment vertical="center" wrapText="1"/>
    </xf>
    <xf numFmtId="9" fontId="61" fillId="35" borderId="17" xfId="2" applyFont="1" applyFill="1" applyBorder="1"/>
    <xf numFmtId="9" fontId="61" fillId="35" borderId="0" xfId="2" applyFont="1" applyFill="1" applyBorder="1"/>
    <xf numFmtId="9" fontId="61" fillId="35" borderId="16" xfId="2" applyFont="1" applyFill="1" applyBorder="1"/>
    <xf numFmtId="9" fontId="54" fillId="35" borderId="17" xfId="2" applyFont="1" applyFill="1" applyBorder="1"/>
    <xf numFmtId="9" fontId="54" fillId="35" borderId="0" xfId="2" applyFont="1" applyFill="1" applyBorder="1"/>
    <xf numFmtId="9" fontId="54" fillId="35" borderId="16" xfId="2" applyFont="1" applyFill="1" applyBorder="1"/>
    <xf numFmtId="9" fontId="65" fillId="35" borderId="17" xfId="2" applyFont="1" applyFill="1" applyBorder="1"/>
    <xf numFmtId="9" fontId="65" fillId="35" borderId="0" xfId="2" applyFont="1" applyFill="1" applyBorder="1"/>
    <xf numFmtId="9" fontId="65" fillId="35" borderId="16" xfId="2" applyFont="1" applyFill="1" applyBorder="1"/>
    <xf numFmtId="9" fontId="54" fillId="35" borderId="0" xfId="2" applyNumberFormat="1" applyFont="1" applyFill="1" applyBorder="1"/>
    <xf numFmtId="167" fontId="48" fillId="34" borderId="17" xfId="1" applyNumberFormat="1" applyFont="1" applyFill="1" applyBorder="1" applyAlignment="1">
      <alignment vertical="center" wrapText="1"/>
    </xf>
    <xf numFmtId="167" fontId="48" fillId="34" borderId="0" xfId="1" applyNumberFormat="1" applyFont="1" applyFill="1" applyBorder="1" applyAlignment="1">
      <alignment vertical="center" wrapText="1"/>
    </xf>
    <xf numFmtId="167" fontId="48" fillId="34" borderId="16" xfId="1" applyNumberFormat="1" applyFont="1" applyFill="1" applyBorder="1" applyAlignment="1">
      <alignment vertical="center" wrapText="1"/>
    </xf>
    <xf numFmtId="9" fontId="55" fillId="35" borderId="17" xfId="0" applyNumberFormat="1" applyFont="1" applyFill="1" applyBorder="1"/>
    <xf numFmtId="9" fontId="55" fillId="35" borderId="0" xfId="0" applyNumberFormat="1" applyFont="1" applyFill="1" applyBorder="1"/>
    <xf numFmtId="9" fontId="55" fillId="35" borderId="16" xfId="0" applyNumberFormat="1" applyFont="1" applyFill="1" applyBorder="1"/>
    <xf numFmtId="0" fontId="55" fillId="35" borderId="17" xfId="0" applyFont="1" applyFill="1" applyBorder="1"/>
    <xf numFmtId="0" fontId="55" fillId="35" borderId="0" xfId="0" applyFont="1" applyFill="1" applyBorder="1"/>
    <xf numFmtId="0" fontId="55" fillId="35" borderId="16" xfId="0" applyFont="1" applyFill="1" applyBorder="1"/>
    <xf numFmtId="164" fontId="58" fillId="34" borderId="17" xfId="2" applyNumberFormat="1" applyFont="1" applyFill="1" applyBorder="1" applyAlignment="1">
      <alignment vertical="center" wrapText="1"/>
    </xf>
    <xf numFmtId="164" fontId="58" fillId="34" borderId="0" xfId="2" applyNumberFormat="1" applyFont="1" applyFill="1" applyBorder="1" applyAlignment="1">
      <alignment vertical="center" wrapText="1"/>
    </xf>
    <xf numFmtId="164" fontId="58" fillId="34" borderId="16" xfId="2" applyNumberFormat="1" applyFont="1" applyFill="1" applyBorder="1" applyAlignment="1">
      <alignment vertical="center" wrapText="1"/>
    </xf>
    <xf numFmtId="167" fontId="55" fillId="34" borderId="17" xfId="0" applyNumberFormat="1" applyFont="1" applyFill="1" applyBorder="1"/>
    <xf numFmtId="167" fontId="55" fillId="34" borderId="0" xfId="0" applyNumberFormat="1" applyFont="1" applyFill="1" applyBorder="1"/>
    <xf numFmtId="167" fontId="55" fillId="34" borderId="16" xfId="0" applyNumberFormat="1" applyFont="1" applyFill="1" applyBorder="1"/>
    <xf numFmtId="164" fontId="55" fillId="35" borderId="17" xfId="2" applyNumberFormat="1" applyFont="1" applyFill="1" applyBorder="1" applyAlignment="1">
      <alignment vertical="center" wrapText="1"/>
    </xf>
    <xf numFmtId="164" fontId="55" fillId="35" borderId="0" xfId="2" applyNumberFormat="1" applyFont="1" applyFill="1" applyBorder="1" applyAlignment="1">
      <alignment vertical="center" wrapText="1"/>
    </xf>
    <xf numFmtId="164" fontId="55" fillId="35" borderId="16" xfId="2" applyNumberFormat="1" applyFont="1" applyFill="1" applyBorder="1" applyAlignment="1">
      <alignment vertical="center" wrapText="1"/>
    </xf>
    <xf numFmtId="10" fontId="55" fillId="35" borderId="17" xfId="2" applyNumberFormat="1" applyFont="1" applyFill="1" applyBorder="1" applyAlignment="1">
      <alignment vertical="center" wrapText="1"/>
    </xf>
    <xf numFmtId="10" fontId="55" fillId="35" borderId="0" xfId="2" applyNumberFormat="1" applyFont="1" applyFill="1" applyBorder="1" applyAlignment="1">
      <alignment vertical="center" wrapText="1"/>
    </xf>
    <xf numFmtId="10" fontId="55" fillId="35" borderId="16" xfId="2" applyNumberFormat="1" applyFont="1" applyFill="1" applyBorder="1" applyAlignment="1">
      <alignment vertical="center" wrapText="1"/>
    </xf>
    <xf numFmtId="167" fontId="55" fillId="35" borderId="17" xfId="1" applyNumberFormat="1" applyFont="1" applyFill="1" applyBorder="1" applyAlignment="1">
      <alignment vertical="center" wrapText="1"/>
    </xf>
    <xf numFmtId="167" fontId="55" fillId="35" borderId="0" xfId="1" applyNumberFormat="1" applyFont="1" applyFill="1" applyBorder="1" applyAlignment="1">
      <alignment vertical="center" wrapText="1"/>
    </xf>
    <xf numFmtId="167" fontId="55" fillId="35" borderId="16" xfId="1" applyNumberFormat="1" applyFont="1" applyFill="1" applyBorder="1" applyAlignment="1">
      <alignment vertical="center" wrapText="1"/>
    </xf>
    <xf numFmtId="165" fontId="55" fillId="35" borderId="17" xfId="2" applyNumberFormat="1" applyFont="1" applyFill="1" applyBorder="1" applyAlignment="1">
      <alignment vertical="center" wrapText="1"/>
    </xf>
    <xf numFmtId="165" fontId="55" fillId="35" borderId="0" xfId="2" applyNumberFormat="1" applyFont="1" applyFill="1" applyBorder="1" applyAlignment="1">
      <alignment vertical="center" wrapText="1"/>
    </xf>
    <xf numFmtId="165" fontId="55" fillId="35" borderId="16" xfId="2" applyNumberFormat="1" applyFont="1" applyFill="1" applyBorder="1" applyAlignment="1">
      <alignment vertical="center" wrapText="1"/>
    </xf>
    <xf numFmtId="167" fontId="55" fillId="35" borderId="20" xfId="1" applyNumberFormat="1" applyFont="1" applyFill="1" applyBorder="1" applyAlignment="1">
      <alignment vertical="center" wrapText="1"/>
    </xf>
    <xf numFmtId="167" fontId="55" fillId="35" borderId="1" xfId="1" applyNumberFormat="1" applyFont="1" applyFill="1" applyBorder="1" applyAlignment="1">
      <alignment vertical="center" wrapText="1"/>
    </xf>
    <xf numFmtId="167" fontId="55" fillId="35" borderId="21" xfId="1" applyNumberFormat="1" applyFont="1" applyFill="1" applyBorder="1" applyAlignment="1">
      <alignment vertical="center" wrapText="1"/>
    </xf>
    <xf numFmtId="43" fontId="48" fillId="33" borderId="17" xfId="1" applyFont="1" applyFill="1" applyBorder="1" applyAlignment="1">
      <alignment vertical="center" wrapText="1"/>
    </xf>
    <xf numFmtId="43" fontId="48" fillId="33" borderId="0" xfId="1" applyFont="1" applyFill="1" applyBorder="1" applyAlignment="1">
      <alignment vertical="center" wrapText="1"/>
    </xf>
    <xf numFmtId="9" fontId="54" fillId="29" borderId="0" xfId="2" applyNumberFormat="1" applyFont="1" applyFill="1" applyBorder="1"/>
    <xf numFmtId="167" fontId="48" fillId="22" borderId="0" xfId="1" applyNumberFormat="1" applyFont="1" applyFill="1" applyBorder="1" applyAlignment="1">
      <alignment vertical="top" wrapText="1"/>
    </xf>
    <xf numFmtId="164" fontId="54" fillId="22" borderId="0" xfId="2" applyNumberFormat="1" applyFont="1" applyFill="1" applyBorder="1" applyAlignment="1">
      <alignment vertical="center" wrapText="1"/>
    </xf>
    <xf numFmtId="164" fontId="48" fillId="22" borderId="0" xfId="2" applyNumberFormat="1" applyFont="1" applyFill="1" applyBorder="1" applyAlignment="1">
      <alignment vertical="center" wrapText="1"/>
    </xf>
    <xf numFmtId="164" fontId="56" fillId="22" borderId="0" xfId="2" applyNumberFormat="1" applyFont="1" applyFill="1" applyBorder="1" applyAlignment="1">
      <alignment vertical="center" wrapText="1"/>
    </xf>
    <xf numFmtId="43" fontId="48" fillId="22" borderId="0" xfId="1" applyFont="1" applyFill="1" applyBorder="1" applyAlignment="1">
      <alignment vertical="center" wrapText="1"/>
    </xf>
    <xf numFmtId="164" fontId="54" fillId="6" borderId="0" xfId="2" applyNumberFormat="1" applyFont="1" applyFill="1" applyBorder="1" applyAlignment="1">
      <alignment vertical="center" wrapText="1"/>
    </xf>
    <xf numFmtId="9" fontId="55" fillId="22" borderId="0" xfId="2" applyFont="1" applyFill="1" applyBorder="1" applyAlignment="1">
      <alignment vertical="center" wrapText="1"/>
    </xf>
    <xf numFmtId="9" fontId="55" fillId="22" borderId="0" xfId="2" applyFont="1" applyFill="1" applyAlignment="1">
      <alignment vertical="center" wrapText="1"/>
    </xf>
    <xf numFmtId="1" fontId="61" fillId="22" borderId="0" xfId="1" applyNumberFormat="1" applyFont="1" applyFill="1" applyAlignment="1">
      <alignment vertical="center" wrapText="1"/>
    </xf>
    <xf numFmtId="9" fontId="61" fillId="6" borderId="0" xfId="2" applyFont="1" applyFill="1" applyBorder="1"/>
    <xf numFmtId="9" fontId="54" fillId="6" borderId="0" xfId="2" applyFont="1" applyFill="1" applyBorder="1"/>
    <xf numFmtId="9" fontId="65" fillId="6" borderId="0" xfId="2" applyFont="1" applyFill="1" applyBorder="1"/>
    <xf numFmtId="1" fontId="54" fillId="6" borderId="0" xfId="2" applyNumberFormat="1" applyFont="1" applyFill="1" applyBorder="1"/>
    <xf numFmtId="9" fontId="55" fillId="6" borderId="0" xfId="0" applyNumberFormat="1" applyFont="1" applyFill="1"/>
    <xf numFmtId="0" fontId="55" fillId="6" borderId="0" xfId="0" applyFont="1" applyFill="1"/>
    <xf numFmtId="164" fontId="58" fillId="22" borderId="0" xfId="2" applyNumberFormat="1" applyFont="1" applyFill="1" applyBorder="1" applyAlignment="1">
      <alignment vertical="center" wrapText="1"/>
    </xf>
    <xf numFmtId="164" fontId="55" fillId="6" borderId="0" xfId="2" applyNumberFormat="1" applyFont="1" applyFill="1" applyAlignment="1">
      <alignment vertical="center" wrapText="1"/>
    </xf>
    <xf numFmtId="10" fontId="55" fillId="6" borderId="0" xfId="2" applyNumberFormat="1" applyFont="1" applyFill="1" applyAlignment="1">
      <alignment vertical="center" wrapText="1"/>
    </xf>
    <xf numFmtId="165" fontId="55" fillId="6" borderId="0" xfId="2" applyNumberFormat="1" applyFont="1" applyFill="1" applyAlignment="1">
      <alignment vertical="center" wrapText="1"/>
    </xf>
    <xf numFmtId="9" fontId="62" fillId="36" borderId="0" xfId="2" applyFont="1" applyFill="1" applyBorder="1" applyAlignment="1">
      <alignment horizontal="right" vertical="top"/>
    </xf>
    <xf numFmtId="2" fontId="62" fillId="36" borderId="0" xfId="2" applyNumberFormat="1" applyFont="1" applyFill="1" applyBorder="1" applyAlignment="1">
      <alignment horizontal="right" vertical="top"/>
    </xf>
    <xf numFmtId="2" fontId="72" fillId="37" borderId="0" xfId="0" applyNumberFormat="1" applyFont="1" applyFill="1" applyBorder="1" applyAlignment="1">
      <alignment horizontal="right" vertical="top"/>
    </xf>
    <xf numFmtId="2" fontId="72" fillId="36" borderId="0" xfId="0" applyNumberFormat="1" applyFont="1" applyFill="1" applyBorder="1" applyAlignment="1">
      <alignment horizontal="right" vertical="top" wrapText="1"/>
    </xf>
    <xf numFmtId="2" fontId="72" fillId="36" borderId="0" xfId="0" applyNumberFormat="1" applyFont="1" applyFill="1" applyBorder="1" applyAlignment="1">
      <alignment horizontal="right" vertical="top"/>
    </xf>
    <xf numFmtId="2" fontId="72" fillId="37" borderId="0" xfId="0" applyNumberFormat="1" applyFont="1" applyFill="1" applyAlignment="1">
      <alignment horizontal="right" vertical="center" wrapText="1"/>
    </xf>
    <xf numFmtId="2" fontId="72" fillId="37" borderId="0" xfId="0" applyNumberFormat="1" applyFont="1" applyFill="1" applyAlignment="1">
      <alignment horizontal="right" vertical="top" wrapText="1"/>
    </xf>
    <xf numFmtId="2" fontId="72" fillId="37" borderId="1" xfId="0" applyNumberFormat="1" applyFont="1" applyFill="1" applyBorder="1" applyAlignment="1">
      <alignment horizontal="right" vertical="center" wrapText="1"/>
    </xf>
    <xf numFmtId="0" fontId="62" fillId="36" borderId="0" xfId="0" applyFont="1" applyFill="1" applyBorder="1" applyAlignment="1">
      <alignment vertical="top" wrapText="1"/>
    </xf>
    <xf numFmtId="0" fontId="48" fillId="38" borderId="0" xfId="0" applyFont="1" applyFill="1" applyBorder="1" applyAlignment="1">
      <alignment horizontal="left" vertical="top" wrapText="1"/>
    </xf>
    <xf numFmtId="0" fontId="60" fillId="38" borderId="0" xfId="0" applyFont="1" applyFill="1" applyBorder="1" applyAlignment="1">
      <alignment horizontal="left" vertical="top" wrapText="1"/>
    </xf>
    <xf numFmtId="0" fontId="52" fillId="39" borderId="0" xfId="0" applyFont="1" applyFill="1" applyBorder="1" applyAlignment="1">
      <alignment horizontal="left" vertical="top" wrapText="1"/>
    </xf>
    <xf numFmtId="0" fontId="51" fillId="39" borderId="0" xfId="0" applyFont="1" applyFill="1" applyBorder="1" applyAlignment="1">
      <alignment horizontal="left" vertical="top" wrapText="1"/>
    </xf>
    <xf numFmtId="0" fontId="50" fillId="38" borderId="0" xfId="0" applyFont="1" applyFill="1" applyBorder="1" applyAlignment="1">
      <alignment horizontal="left" vertical="top" wrapText="1"/>
    </xf>
    <xf numFmtId="0" fontId="58" fillId="39" borderId="0" xfId="0" applyFont="1" applyFill="1" applyAlignment="1">
      <alignment horizontal="left" vertical="top" wrapText="1"/>
    </xf>
    <xf numFmtId="0" fontId="58" fillId="39" borderId="0" xfId="0" applyFont="1" applyFill="1" applyBorder="1" applyAlignment="1">
      <alignment horizontal="left" vertical="top" wrapText="1"/>
    </xf>
    <xf numFmtId="0" fontId="5" fillId="39" borderId="0" xfId="0" applyFont="1" applyFill="1" applyBorder="1" applyAlignment="1">
      <alignment horizontal="left" vertical="top"/>
    </xf>
    <xf numFmtId="166" fontId="48" fillId="30" borderId="17" xfId="0" applyNumberFormat="1" applyFont="1" applyFill="1" applyBorder="1" applyAlignment="1">
      <alignment vertical="top" wrapText="1"/>
    </xf>
    <xf numFmtId="43" fontId="48" fillId="30" borderId="16" xfId="1" applyNumberFormat="1" applyFont="1" applyFill="1" applyBorder="1" applyAlignment="1">
      <alignment vertical="top" wrapText="1"/>
    </xf>
    <xf numFmtId="164" fontId="54" fillId="30" borderId="17" xfId="2" applyNumberFormat="1" applyFont="1" applyFill="1" applyBorder="1" applyAlignment="1">
      <alignment vertical="center" wrapText="1"/>
    </xf>
    <xf numFmtId="164" fontId="55" fillId="30" borderId="16" xfId="1" applyNumberFormat="1" applyFont="1" applyFill="1" applyBorder="1" applyAlignment="1">
      <alignment vertical="center" wrapText="1"/>
    </xf>
    <xf numFmtId="164" fontId="48" fillId="30" borderId="17" xfId="2" applyNumberFormat="1" applyFont="1" applyFill="1" applyBorder="1" applyAlignment="1">
      <alignment vertical="center" wrapText="1"/>
    </xf>
    <xf numFmtId="43" fontId="55" fillId="30" borderId="16" xfId="1" applyNumberFormat="1" applyFont="1" applyFill="1" applyBorder="1" applyAlignment="1">
      <alignment vertical="center" wrapText="1"/>
    </xf>
    <xf numFmtId="164" fontId="56" fillId="30" borderId="17" xfId="2" applyNumberFormat="1" applyFont="1" applyFill="1" applyBorder="1" applyAlignment="1">
      <alignment vertical="center" wrapText="1"/>
    </xf>
    <xf numFmtId="43" fontId="56" fillId="30" borderId="16" xfId="1" applyNumberFormat="1" applyFont="1" applyFill="1" applyBorder="1" applyAlignment="1">
      <alignment vertical="center" wrapText="1"/>
    </xf>
    <xf numFmtId="0" fontId="57" fillId="4" borderId="17" xfId="0" applyFont="1" applyFill="1" applyBorder="1"/>
    <xf numFmtId="43" fontId="57" fillId="4" borderId="16" xfId="0" applyNumberFormat="1" applyFont="1" applyFill="1" applyBorder="1"/>
    <xf numFmtId="168" fontId="48" fillId="30" borderId="17" xfId="2" applyNumberFormat="1" applyFont="1" applyFill="1" applyBorder="1" applyAlignment="1">
      <alignment vertical="center" wrapText="1"/>
    </xf>
    <xf numFmtId="43" fontId="48" fillId="30" borderId="16" xfId="1" applyNumberFormat="1" applyFont="1" applyFill="1" applyBorder="1" applyAlignment="1">
      <alignment vertical="center" wrapText="1"/>
    </xf>
    <xf numFmtId="164" fontId="54" fillId="4" borderId="17" xfId="2" applyNumberFormat="1" applyFont="1" applyFill="1" applyBorder="1" applyAlignment="1">
      <alignment vertical="center" wrapText="1"/>
    </xf>
    <xf numFmtId="43" fontId="54" fillId="4" borderId="16" xfId="1" applyNumberFormat="1" applyFont="1" applyFill="1" applyBorder="1" applyAlignment="1">
      <alignment vertical="center" wrapText="1"/>
    </xf>
    <xf numFmtId="164" fontId="55" fillId="30" borderId="17" xfId="2" applyNumberFormat="1" applyFont="1" applyFill="1" applyBorder="1" applyAlignment="1">
      <alignment vertical="center" wrapText="1"/>
    </xf>
    <xf numFmtId="9" fontId="55" fillId="30" borderId="17" xfId="2" applyFont="1" applyFill="1" applyBorder="1" applyAlignment="1">
      <alignment vertical="center" wrapText="1"/>
    </xf>
    <xf numFmtId="9" fontId="55" fillId="30" borderId="17" xfId="2" applyNumberFormat="1" applyFont="1" applyFill="1" applyBorder="1" applyAlignment="1">
      <alignment vertical="center" wrapText="1"/>
    </xf>
    <xf numFmtId="1" fontId="61" fillId="30" borderId="17" xfId="2" applyNumberFormat="1" applyFont="1" applyFill="1" applyBorder="1" applyAlignment="1">
      <alignment vertical="center" wrapText="1"/>
    </xf>
    <xf numFmtId="1" fontId="61" fillId="30" borderId="0" xfId="2" applyNumberFormat="1" applyFont="1" applyFill="1" applyBorder="1" applyAlignment="1">
      <alignment vertical="center" wrapText="1"/>
    </xf>
    <xf numFmtId="1" fontId="61" fillId="30" borderId="0" xfId="1" applyNumberFormat="1" applyFont="1" applyFill="1" applyBorder="1" applyAlignment="1">
      <alignment vertical="center" wrapText="1"/>
    </xf>
    <xf numFmtId="43" fontId="61" fillId="30" borderId="16" xfId="1" applyNumberFormat="1" applyFont="1" applyFill="1" applyBorder="1" applyAlignment="1">
      <alignment vertical="center" wrapText="1"/>
    </xf>
    <xf numFmtId="9" fontId="61" fillId="4" borderId="17" xfId="2" applyNumberFormat="1" applyFont="1" applyFill="1" applyBorder="1"/>
    <xf numFmtId="43" fontId="61" fillId="4" borderId="16" xfId="0" applyNumberFormat="1" applyFont="1" applyFill="1" applyBorder="1"/>
    <xf numFmtId="9" fontId="54" fillId="4" borderId="17" xfId="2" applyNumberFormat="1" applyFont="1" applyFill="1" applyBorder="1"/>
    <xf numFmtId="9" fontId="65" fillId="4" borderId="17" xfId="2" applyNumberFormat="1" applyFont="1" applyFill="1" applyBorder="1"/>
    <xf numFmtId="167" fontId="48" fillId="30" borderId="17" xfId="1" applyNumberFormat="1" applyFont="1" applyFill="1" applyBorder="1" applyAlignment="1">
      <alignment vertical="center" wrapText="1"/>
    </xf>
    <xf numFmtId="0" fontId="55" fillId="4" borderId="13" xfId="0" applyFont="1" applyFill="1" applyBorder="1"/>
    <xf numFmtId="0" fontId="55" fillId="4" borderId="19" xfId="0" applyFont="1" applyFill="1" applyBorder="1"/>
    <xf numFmtId="0" fontId="57" fillId="4" borderId="19" xfId="0" applyFont="1" applyFill="1" applyBorder="1"/>
    <xf numFmtId="43" fontId="57" fillId="4" borderId="15" xfId="0" applyNumberFormat="1" applyFont="1" applyFill="1" applyBorder="1"/>
    <xf numFmtId="0" fontId="55" fillId="29" borderId="13" xfId="0" applyFont="1" applyFill="1" applyBorder="1"/>
    <xf numFmtId="0" fontId="55" fillId="29" borderId="19" xfId="0" applyFont="1" applyFill="1" applyBorder="1"/>
    <xf numFmtId="166" fontId="50" fillId="40" borderId="12" xfId="0" applyNumberFormat="1" applyFont="1" applyFill="1" applyBorder="1" applyAlignment="1">
      <alignment horizontal="left" vertical="top"/>
    </xf>
    <xf numFmtId="166" fontId="50" fillId="40" borderId="18" xfId="0" applyNumberFormat="1" applyFont="1" applyFill="1" applyBorder="1" applyAlignment="1">
      <alignment horizontal="left" vertical="top"/>
    </xf>
    <xf numFmtId="166" fontId="50" fillId="40" borderId="14" xfId="0" applyNumberFormat="1" applyFont="1" applyFill="1" applyBorder="1" applyAlignment="1">
      <alignment horizontal="left" vertical="top"/>
    </xf>
    <xf numFmtId="167" fontId="48" fillId="40" borderId="17" xfId="1" applyNumberFormat="1" applyFont="1" applyFill="1" applyBorder="1" applyAlignment="1">
      <alignment horizontal="center" vertical="center" wrapText="1"/>
    </xf>
    <xf numFmtId="167" fontId="48" fillId="40" borderId="0" xfId="1" applyNumberFormat="1" applyFont="1" applyFill="1" applyBorder="1" applyAlignment="1">
      <alignment horizontal="center" vertical="center" wrapText="1"/>
    </xf>
    <xf numFmtId="167" fontId="48" fillId="40" borderId="16" xfId="1" applyNumberFormat="1" applyFont="1" applyFill="1" applyBorder="1" applyAlignment="1">
      <alignment horizontal="center" vertical="center" wrapText="1"/>
    </xf>
    <xf numFmtId="164" fontId="54" fillId="40" borderId="17" xfId="2" applyNumberFormat="1" applyFont="1" applyFill="1" applyBorder="1" applyAlignment="1">
      <alignment vertical="center" wrapText="1"/>
    </xf>
    <xf numFmtId="164" fontId="54" fillId="40" borderId="0" xfId="2" applyNumberFormat="1" applyFont="1" applyFill="1" applyBorder="1" applyAlignment="1">
      <alignment vertical="center" wrapText="1"/>
    </xf>
    <xf numFmtId="164" fontId="54" fillId="40" borderId="16" xfId="2" applyNumberFormat="1" applyFont="1" applyFill="1" applyBorder="1" applyAlignment="1">
      <alignment vertical="center" wrapText="1"/>
    </xf>
    <xf numFmtId="164" fontId="48" fillId="40" borderId="17" xfId="2" applyNumberFormat="1" applyFont="1" applyFill="1" applyBorder="1" applyAlignment="1">
      <alignment vertical="center" wrapText="1"/>
    </xf>
    <xf numFmtId="164" fontId="48" fillId="40" borderId="0" xfId="2" applyNumberFormat="1" applyFont="1" applyFill="1" applyBorder="1" applyAlignment="1">
      <alignment vertical="center" wrapText="1"/>
    </xf>
    <xf numFmtId="164" fontId="48" fillId="40" borderId="16" xfId="2" applyNumberFormat="1" applyFont="1" applyFill="1" applyBorder="1" applyAlignment="1">
      <alignment vertical="center" wrapText="1"/>
    </xf>
    <xf numFmtId="164" fontId="56" fillId="40" borderId="17" xfId="2" applyNumberFormat="1" applyFont="1" applyFill="1" applyBorder="1" applyAlignment="1">
      <alignment vertical="center" wrapText="1"/>
    </xf>
    <xf numFmtId="164" fontId="56" fillId="40" borderId="0" xfId="2" applyNumberFormat="1" applyFont="1" applyFill="1" applyBorder="1" applyAlignment="1">
      <alignment vertical="center" wrapText="1"/>
    </xf>
    <xf numFmtId="164" fontId="56" fillId="40" borderId="16" xfId="2" applyNumberFormat="1" applyFont="1" applyFill="1" applyBorder="1" applyAlignment="1">
      <alignment vertical="center" wrapText="1"/>
    </xf>
    <xf numFmtId="0" fontId="57" fillId="41" borderId="17" xfId="0" applyFont="1" applyFill="1" applyBorder="1"/>
    <xf numFmtId="0" fontId="57" fillId="41" borderId="0" xfId="0" applyFont="1" applyFill="1" applyBorder="1"/>
    <xf numFmtId="0" fontId="57" fillId="41" borderId="16" xfId="0" applyFont="1" applyFill="1" applyBorder="1"/>
    <xf numFmtId="2" fontId="48" fillId="40" borderId="17" xfId="1" applyNumberFormat="1" applyFont="1" applyFill="1" applyBorder="1" applyAlignment="1">
      <alignment vertical="center" wrapText="1"/>
    </xf>
    <xf numFmtId="2" fontId="48" fillId="40" borderId="0" xfId="1" applyNumberFormat="1" applyFont="1" applyFill="1" applyBorder="1" applyAlignment="1">
      <alignment vertical="center" wrapText="1"/>
    </xf>
    <xf numFmtId="2" fontId="48" fillId="40" borderId="16" xfId="1" applyNumberFormat="1" applyFont="1" applyFill="1" applyBorder="1" applyAlignment="1">
      <alignment vertical="center" wrapText="1"/>
    </xf>
    <xf numFmtId="164" fontId="54" fillId="41" borderId="17" xfId="2" applyNumberFormat="1" applyFont="1" applyFill="1" applyBorder="1" applyAlignment="1">
      <alignment vertical="center" wrapText="1"/>
    </xf>
    <xf numFmtId="164" fontId="54" fillId="41" borderId="0" xfId="2" applyNumberFormat="1" applyFont="1" applyFill="1" applyBorder="1" applyAlignment="1">
      <alignment vertical="center" wrapText="1"/>
    </xf>
    <xf numFmtId="164" fontId="54" fillId="41" borderId="16" xfId="2" applyNumberFormat="1" applyFont="1" applyFill="1" applyBorder="1" applyAlignment="1">
      <alignment vertical="center" wrapText="1"/>
    </xf>
    <xf numFmtId="9" fontId="55" fillId="40" borderId="17" xfId="2" applyFont="1" applyFill="1" applyBorder="1" applyAlignment="1">
      <alignment vertical="center" wrapText="1"/>
    </xf>
    <xf numFmtId="9" fontId="55" fillId="40" borderId="0" xfId="2" applyFont="1" applyFill="1" applyBorder="1" applyAlignment="1">
      <alignment vertical="center" wrapText="1"/>
    </xf>
    <xf numFmtId="9" fontId="55" fillId="40" borderId="16" xfId="2" applyFont="1" applyFill="1" applyBorder="1" applyAlignment="1">
      <alignment vertical="center" wrapText="1"/>
    </xf>
    <xf numFmtId="1" fontId="61" fillId="40" borderId="17" xfId="1" applyNumberFormat="1" applyFont="1" applyFill="1" applyBorder="1" applyAlignment="1">
      <alignment vertical="center" wrapText="1"/>
    </xf>
    <xf numFmtId="1" fontId="61" fillId="40" borderId="0" xfId="1" applyNumberFormat="1" applyFont="1" applyFill="1" applyBorder="1" applyAlignment="1">
      <alignment vertical="center" wrapText="1"/>
    </xf>
    <xf numFmtId="1" fontId="61" fillId="40" borderId="16" xfId="1" applyNumberFormat="1" applyFont="1" applyFill="1" applyBorder="1" applyAlignment="1">
      <alignment vertical="center" wrapText="1"/>
    </xf>
    <xf numFmtId="9" fontId="61" fillId="41" borderId="17" xfId="2" applyFont="1" applyFill="1" applyBorder="1"/>
    <xf numFmtId="9" fontId="61" fillId="41" borderId="0" xfId="2" applyFont="1" applyFill="1" applyBorder="1"/>
    <xf numFmtId="9" fontId="61" fillId="41" borderId="16" xfId="2" applyFont="1" applyFill="1" applyBorder="1"/>
    <xf numFmtId="9" fontId="54" fillId="41" borderId="17" xfId="2" applyFont="1" applyFill="1" applyBorder="1"/>
    <xf numFmtId="9" fontId="54" fillId="41" borderId="0" xfId="2" applyFont="1" applyFill="1" applyBorder="1"/>
    <xf numFmtId="9" fontId="54" fillId="41" borderId="16" xfId="2" applyFont="1" applyFill="1" applyBorder="1"/>
    <xf numFmtId="9" fontId="65" fillId="41" borderId="17" xfId="2" applyFont="1" applyFill="1" applyBorder="1"/>
    <xf numFmtId="9" fontId="65" fillId="41" borderId="0" xfId="2" applyFont="1" applyFill="1" applyBorder="1"/>
    <xf numFmtId="9" fontId="65" fillId="41" borderId="16" xfId="2" applyFont="1" applyFill="1" applyBorder="1"/>
    <xf numFmtId="9" fontId="66" fillId="40" borderId="17" xfId="0" applyNumberFormat="1" applyFont="1" applyFill="1" applyBorder="1"/>
    <xf numFmtId="9" fontId="66" fillId="40" borderId="0" xfId="0" applyNumberFormat="1" applyFont="1" applyFill="1" applyBorder="1"/>
    <xf numFmtId="9" fontId="66" fillId="40" borderId="16" xfId="0" applyNumberFormat="1" applyFont="1" applyFill="1" applyBorder="1"/>
    <xf numFmtId="167" fontId="48" fillId="40" borderId="0" xfId="1" applyNumberFormat="1" applyFont="1" applyFill="1" applyBorder="1" applyAlignment="1">
      <alignment vertical="center" wrapText="1"/>
    </xf>
    <xf numFmtId="167" fontId="48" fillId="40" borderId="16" xfId="1" applyNumberFormat="1" applyFont="1" applyFill="1" applyBorder="1" applyAlignment="1">
      <alignment vertical="center" wrapText="1"/>
    </xf>
    <xf numFmtId="9" fontId="55" fillId="41" borderId="17" xfId="0" applyNumberFormat="1" applyFont="1" applyFill="1" applyBorder="1"/>
    <xf numFmtId="9" fontId="55" fillId="41" borderId="0" xfId="0" applyNumberFormat="1" applyFont="1" applyFill="1" applyBorder="1"/>
    <xf numFmtId="9" fontId="55" fillId="41" borderId="16" xfId="0" applyNumberFormat="1" applyFont="1" applyFill="1" applyBorder="1"/>
    <xf numFmtId="0" fontId="55" fillId="41" borderId="17" xfId="0" applyFont="1" applyFill="1" applyBorder="1"/>
    <xf numFmtId="0" fontId="55" fillId="41" borderId="0" xfId="0" applyFont="1" applyFill="1" applyBorder="1"/>
    <xf numFmtId="0" fontId="55" fillId="41" borderId="16" xfId="0" applyFont="1" applyFill="1" applyBorder="1"/>
    <xf numFmtId="0" fontId="55" fillId="41" borderId="13" xfId="0" applyFont="1" applyFill="1" applyBorder="1"/>
    <xf numFmtId="0" fontId="55" fillId="41" borderId="19" xfId="0" applyFont="1" applyFill="1" applyBorder="1"/>
    <xf numFmtId="0" fontId="55" fillId="41" borderId="15" xfId="0" applyFont="1" applyFill="1" applyBorder="1"/>
    <xf numFmtId="1" fontId="50" fillId="31" borderId="17" xfId="0" applyNumberFormat="1" applyFont="1" applyFill="1" applyBorder="1" applyAlignment="1">
      <alignment vertical="top" wrapText="1"/>
    </xf>
    <xf numFmtId="1" fontId="50" fillId="31" borderId="0" xfId="0" applyNumberFormat="1" applyFont="1" applyFill="1" applyBorder="1" applyAlignment="1">
      <alignment vertical="top" wrapText="1"/>
    </xf>
    <xf numFmtId="167" fontId="50" fillId="31" borderId="16" xfId="1" applyNumberFormat="1" applyFont="1" applyFill="1" applyBorder="1" applyAlignment="1">
      <alignment vertical="top" wrapText="1"/>
    </xf>
    <xf numFmtId="167" fontId="50" fillId="33" borderId="17" xfId="1" applyNumberFormat="1" applyFont="1" applyFill="1" applyBorder="1" applyAlignment="1">
      <alignment vertical="top" wrapText="1"/>
    </xf>
    <xf numFmtId="167" fontId="50" fillId="33" borderId="0" xfId="1" applyNumberFormat="1" applyFont="1" applyFill="1" applyBorder="1" applyAlignment="1">
      <alignment vertical="top" wrapText="1"/>
    </xf>
    <xf numFmtId="167" fontId="50" fillId="34" borderId="17" xfId="1" applyNumberFormat="1" applyFont="1" applyFill="1" applyBorder="1" applyAlignment="1">
      <alignment vertical="top" wrapText="1"/>
    </xf>
    <xf numFmtId="167" fontId="50" fillId="34" borderId="0" xfId="1" applyNumberFormat="1" applyFont="1" applyFill="1" applyBorder="1" applyAlignment="1">
      <alignment vertical="top" wrapText="1"/>
    </xf>
    <xf numFmtId="167" fontId="50" fillId="40" borderId="17" xfId="1" applyNumberFormat="1" applyFont="1" applyFill="1" applyBorder="1" applyAlignment="1">
      <alignment vertical="top" wrapText="1"/>
    </xf>
    <xf numFmtId="167" fontId="50" fillId="40" borderId="0" xfId="1" applyNumberFormat="1" applyFont="1" applyFill="1" applyBorder="1" applyAlignment="1">
      <alignment vertical="top" wrapText="1"/>
    </xf>
    <xf numFmtId="167" fontId="50" fillId="40" borderId="16" xfId="1" applyNumberFormat="1" applyFont="1" applyFill="1" applyBorder="1" applyAlignment="1">
      <alignment vertical="top" wrapText="1"/>
    </xf>
    <xf numFmtId="167" fontId="50" fillId="22" borderId="0" xfId="1" applyNumberFormat="1" applyFont="1" applyFill="1" applyBorder="1" applyAlignment="1">
      <alignment vertical="top" wrapText="1"/>
    </xf>
    <xf numFmtId="1" fontId="50" fillId="30" borderId="17" xfId="0" applyNumberFormat="1" applyFont="1" applyFill="1" applyBorder="1" applyAlignment="1">
      <alignment vertical="top" wrapText="1"/>
    </xf>
    <xf numFmtId="1" fontId="50" fillId="30" borderId="0" xfId="0" applyNumberFormat="1" applyFont="1" applyFill="1" applyBorder="1" applyAlignment="1">
      <alignment vertical="top" wrapText="1"/>
    </xf>
    <xf numFmtId="167" fontId="50" fillId="30" borderId="0" xfId="1" applyNumberFormat="1" applyFont="1" applyFill="1" applyBorder="1" applyAlignment="1">
      <alignment vertical="top" wrapText="1"/>
    </xf>
    <xf numFmtId="167" fontId="50" fillId="34" borderId="16" xfId="1" applyNumberFormat="1" applyFont="1" applyFill="1" applyBorder="1" applyAlignment="1">
      <alignment vertical="top" wrapText="1"/>
    </xf>
    <xf numFmtId="164" fontId="56" fillId="34" borderId="17" xfId="2" applyNumberFormat="1" applyFont="1" applyFill="1" applyBorder="1" applyAlignment="1">
      <alignment vertical="center" wrapText="1"/>
    </xf>
    <xf numFmtId="164" fontId="56" fillId="34" borderId="16" xfId="2" applyNumberFormat="1" applyFont="1" applyFill="1" applyBorder="1" applyAlignment="1">
      <alignment vertical="center" wrapText="1"/>
    </xf>
    <xf numFmtId="9" fontId="54" fillId="35" borderId="17" xfId="2" applyNumberFormat="1" applyFont="1" applyFill="1" applyBorder="1"/>
    <xf numFmtId="9" fontId="54" fillId="35" borderId="16" xfId="2" applyNumberFormat="1" applyFont="1" applyFill="1" applyBorder="1"/>
    <xf numFmtId="0" fontId="55" fillId="35" borderId="13" xfId="0" applyFont="1" applyFill="1" applyBorder="1"/>
    <xf numFmtId="0" fontId="55" fillId="35" borderId="19" xfId="0" applyFont="1" applyFill="1" applyBorder="1"/>
    <xf numFmtId="0" fontId="55" fillId="35" borderId="15" xfId="0" applyFont="1" applyFill="1" applyBorder="1"/>
    <xf numFmtId="2" fontId="62" fillId="36" borderId="12" xfId="0" applyNumberFormat="1" applyFont="1" applyFill="1" applyBorder="1" applyAlignment="1">
      <alignment horizontal="right" vertical="top"/>
    </xf>
    <xf numFmtId="2" fontId="62" fillId="36" borderId="17" xfId="0" applyNumberFormat="1" applyFont="1" applyFill="1" applyBorder="1" applyAlignment="1">
      <alignment horizontal="right" vertical="top" wrapText="1"/>
    </xf>
    <xf numFmtId="1" fontId="62" fillId="36" borderId="17" xfId="0" applyNumberFormat="1" applyFont="1" applyFill="1" applyBorder="1" applyAlignment="1">
      <alignment horizontal="right" vertical="top"/>
    </xf>
    <xf numFmtId="9" fontId="62" fillId="36" borderId="17" xfId="2" applyFont="1" applyFill="1" applyBorder="1" applyAlignment="1">
      <alignment horizontal="right" vertical="top"/>
    </xf>
    <xf numFmtId="2" fontId="62" fillId="36" borderId="17" xfId="2" applyNumberFormat="1" applyFont="1" applyFill="1" applyBorder="1" applyAlignment="1">
      <alignment horizontal="right" vertical="top"/>
    </xf>
    <xf numFmtId="167" fontId="62" fillId="36" borderId="17" xfId="1" applyNumberFormat="1" applyFont="1" applyFill="1" applyBorder="1" applyAlignment="1">
      <alignment horizontal="right" vertical="top"/>
    </xf>
    <xf numFmtId="169" fontId="62" fillId="36" borderId="17" xfId="132" applyNumberFormat="1" applyFont="1" applyFill="1" applyBorder="1" applyAlignment="1">
      <alignment horizontal="right" vertical="top"/>
    </xf>
    <xf numFmtId="1" fontId="62" fillId="36" borderId="17" xfId="132" applyNumberFormat="1" applyFont="1" applyFill="1" applyBorder="1" applyAlignment="1">
      <alignment horizontal="right" vertical="top"/>
    </xf>
    <xf numFmtId="1" fontId="62" fillId="36" borderId="13" xfId="132" applyNumberFormat="1" applyFont="1" applyFill="1" applyBorder="1" applyAlignment="1">
      <alignment horizontal="right" vertical="top"/>
    </xf>
    <xf numFmtId="0" fontId="55" fillId="32" borderId="13" xfId="0" applyFont="1" applyFill="1" applyBorder="1"/>
    <xf numFmtId="0" fontId="55" fillId="32" borderId="19" xfId="0" applyFont="1" applyFill="1" applyBorder="1"/>
    <xf numFmtId="0" fontId="55" fillId="32" borderId="15" xfId="0" applyFont="1" applyFill="1" applyBorder="1"/>
    <xf numFmtId="167" fontId="48" fillId="22" borderId="0" xfId="1" applyNumberFormat="1" applyFont="1" applyFill="1" applyBorder="1" applyAlignment="1">
      <alignment horizontal="center" vertical="center" wrapText="1"/>
    </xf>
    <xf numFmtId="1" fontId="61" fillId="22" borderId="0" xfId="1" applyNumberFormat="1" applyFont="1" applyFill="1" applyBorder="1" applyAlignment="1">
      <alignment vertical="center" wrapText="1"/>
    </xf>
    <xf numFmtId="9" fontId="54" fillId="6" borderId="0" xfId="2" applyNumberFormat="1" applyFont="1" applyFill="1" applyBorder="1"/>
    <xf numFmtId="9" fontId="55" fillId="6" borderId="0" xfId="0" applyNumberFormat="1" applyFont="1" applyFill="1" applyBorder="1"/>
    <xf numFmtId="0" fontId="55" fillId="6" borderId="0" xfId="0" applyFont="1" applyFill="1" applyBorder="1"/>
    <xf numFmtId="164" fontId="55" fillId="6" borderId="0" xfId="2" applyNumberFormat="1" applyFont="1" applyFill="1" applyBorder="1" applyAlignment="1">
      <alignment vertical="center" wrapText="1"/>
    </xf>
    <xf numFmtId="10" fontId="55" fillId="6" borderId="0" xfId="2" applyNumberFormat="1" applyFont="1" applyFill="1" applyBorder="1" applyAlignment="1">
      <alignment vertical="center" wrapText="1"/>
    </xf>
    <xf numFmtId="165" fontId="55" fillId="6" borderId="0" xfId="2" applyNumberFormat="1" applyFont="1" applyFill="1" applyBorder="1" applyAlignment="1">
      <alignment vertical="center" wrapText="1"/>
    </xf>
    <xf numFmtId="1" fontId="0" fillId="6" borderId="22" xfId="0" applyNumberFormat="1" applyFill="1" applyBorder="1" applyAlignment="1">
      <alignment horizontal="center" vertical="top"/>
    </xf>
    <xf numFmtId="1" fontId="42" fillId="6" borderId="23" xfId="0" applyNumberFormat="1" applyFont="1" applyFill="1" applyBorder="1" applyAlignment="1">
      <alignment horizontal="center" vertical="top"/>
    </xf>
    <xf numFmtId="0" fontId="0" fillId="0" borderId="0" xfId="0" applyFill="1" applyBorder="1" applyAlignment="1">
      <alignment horizontal="left" vertical="top" wrapText="1"/>
    </xf>
    <xf numFmtId="0" fontId="0" fillId="0" borderId="0" xfId="0" applyFill="1" applyBorder="1" applyAlignment="1">
      <alignment horizontal="left" vertical="top"/>
    </xf>
    <xf numFmtId="0" fontId="0" fillId="0" borderId="0" xfId="0" applyFill="1" applyBorder="1" applyAlignment="1">
      <alignment horizontal="center" vertical="top"/>
    </xf>
    <xf numFmtId="0" fontId="44" fillId="0" borderId="0" xfId="0" applyFont="1" applyFill="1" applyBorder="1" applyAlignment="1">
      <alignment horizontal="center" vertical="top"/>
    </xf>
    <xf numFmtId="0" fontId="6" fillId="0" borderId="0" xfId="0" applyFont="1" applyFill="1" applyBorder="1" applyAlignment="1">
      <alignment horizontal="center" vertical="top" wrapText="1"/>
    </xf>
    <xf numFmtId="1" fontId="0" fillId="0" borderId="0" xfId="0" applyNumberFormat="1" applyFill="1" applyBorder="1" applyAlignment="1">
      <alignment horizontal="center" vertical="top"/>
    </xf>
    <xf numFmtId="0" fontId="46" fillId="0" borderId="0" xfId="0" applyFont="1" applyFill="1" applyBorder="1" applyAlignment="1">
      <alignment horizontal="left" vertical="top" wrapText="1"/>
    </xf>
    <xf numFmtId="0" fontId="46" fillId="0" borderId="0" xfId="0" applyFont="1" applyFill="1" applyBorder="1" applyAlignment="1">
      <alignment horizontal="center" vertical="top" wrapText="1"/>
    </xf>
    <xf numFmtId="0" fontId="46" fillId="0" borderId="0" xfId="0" applyFont="1" applyFill="1" applyBorder="1" applyAlignment="1">
      <alignment vertical="top"/>
    </xf>
    <xf numFmtId="0" fontId="46" fillId="0" borderId="0" xfId="0" applyFont="1" applyFill="1" applyBorder="1" applyAlignment="1">
      <alignment horizontal="center" vertical="top"/>
    </xf>
    <xf numFmtId="1" fontId="46" fillId="0" borderId="0" xfId="0" applyNumberFormat="1" applyFont="1" applyFill="1" applyBorder="1" applyAlignment="1">
      <alignment horizontal="center" vertical="top"/>
    </xf>
    <xf numFmtId="0" fontId="47" fillId="0" borderId="0" xfId="0" applyFont="1" applyFill="1" applyBorder="1" applyAlignment="1">
      <alignment horizontal="center" vertical="top"/>
    </xf>
    <xf numFmtId="9" fontId="46" fillId="0" borderId="0" xfId="0" applyNumberFormat="1" applyFont="1" applyFill="1" applyBorder="1" applyAlignment="1">
      <alignment horizontal="center" vertical="top"/>
    </xf>
    <xf numFmtId="0" fontId="71" fillId="0" borderId="0" xfId="0" applyFont="1" applyFill="1" applyBorder="1" applyAlignment="1">
      <alignment horizontal="center" vertical="top"/>
    </xf>
    <xf numFmtId="1" fontId="42" fillId="0" borderId="0" xfId="0" applyNumberFormat="1" applyFont="1" applyFill="1" applyBorder="1" applyAlignment="1">
      <alignment horizontal="center" vertical="top"/>
    </xf>
    <xf numFmtId="0" fontId="10" fillId="0" borderId="0" xfId="0" applyFont="1" applyFill="1" applyBorder="1" applyAlignment="1">
      <alignment horizontal="center" vertical="top"/>
    </xf>
    <xf numFmtId="0" fontId="0" fillId="0" borderId="0" xfId="0" applyFill="1" applyAlignment="1">
      <alignment horizontal="left" vertical="top" wrapText="1"/>
    </xf>
    <xf numFmtId="0" fontId="0" fillId="0" borderId="0" xfId="0" applyFill="1" applyAlignment="1">
      <alignment horizontal="center" vertical="top" wrapText="1"/>
    </xf>
    <xf numFmtId="0" fontId="0" fillId="0" borderId="0" xfId="0" applyFill="1" applyAlignment="1">
      <alignment vertical="top"/>
    </xf>
    <xf numFmtId="0" fontId="73" fillId="4" borderId="17" xfId="0" applyFont="1" applyFill="1" applyBorder="1"/>
    <xf numFmtId="0" fontId="73" fillId="4" borderId="0" xfId="0" applyFont="1" applyFill="1" applyBorder="1"/>
    <xf numFmtId="0" fontId="73" fillId="4" borderId="16" xfId="0" applyFont="1" applyFill="1" applyBorder="1"/>
    <xf numFmtId="0" fontId="0" fillId="0" borderId="0" xfId="0" applyFill="1" applyBorder="1" applyAlignment="1">
      <alignment horizontal="center" vertical="top"/>
    </xf>
    <xf numFmtId="1" fontId="39" fillId="6" borderId="24" xfId="0" applyNumberFormat="1" applyFont="1" applyFill="1" applyBorder="1" applyAlignment="1">
      <alignment horizontal="center" vertical="top"/>
    </xf>
    <xf numFmtId="1" fontId="42" fillId="6" borderId="25" xfId="0" applyNumberFormat="1" applyFont="1" applyFill="1" applyBorder="1" applyAlignment="1">
      <alignment horizontal="center" vertical="top"/>
    </xf>
    <xf numFmtId="1" fontId="0" fillId="7" borderId="15" xfId="0" applyNumberFormat="1" applyFont="1" applyFill="1" applyBorder="1" applyAlignment="1">
      <alignment horizontal="center" vertical="top"/>
    </xf>
    <xf numFmtId="1" fontId="0" fillId="7" borderId="24" xfId="0" applyNumberFormat="1" applyFont="1" applyFill="1" applyBorder="1" applyAlignment="1">
      <alignment horizontal="center" vertical="top"/>
    </xf>
    <xf numFmtId="1" fontId="39" fillId="7" borderId="15" xfId="0" applyNumberFormat="1" applyFont="1" applyFill="1" applyBorder="1" applyAlignment="1">
      <alignment horizontal="center" vertical="top"/>
    </xf>
    <xf numFmtId="1" fontId="39" fillId="7" borderId="24" xfId="0" applyNumberFormat="1" applyFont="1" applyFill="1" applyBorder="1" applyAlignment="1">
      <alignment horizontal="center" vertical="top"/>
    </xf>
    <xf numFmtId="0" fontId="10" fillId="6" borderId="0" xfId="0" applyFont="1" applyFill="1" applyBorder="1" applyAlignment="1">
      <alignment horizontal="left" vertical="top"/>
    </xf>
    <xf numFmtId="0" fontId="2" fillId="6" borderId="0" xfId="0" applyFont="1" applyFill="1" applyBorder="1" applyAlignment="1">
      <alignment horizontal="left" vertical="top"/>
    </xf>
    <xf numFmtId="0" fontId="1" fillId="0" borderId="0" xfId="0" applyFont="1" applyFill="1" applyBorder="1" applyAlignment="1">
      <alignment horizontal="left" vertical="top"/>
    </xf>
    <xf numFmtId="0" fontId="39" fillId="0" borderId="0" xfId="0" applyFont="1" applyFill="1" applyBorder="1" applyAlignment="1">
      <alignment horizontal="center" vertical="top"/>
    </xf>
    <xf numFmtId="0" fontId="74" fillId="0" borderId="0" xfId="0" applyFont="1" applyFill="1" applyBorder="1" applyAlignment="1">
      <alignment horizontal="left" vertical="top"/>
    </xf>
    <xf numFmtId="1" fontId="39" fillId="0" borderId="0" xfId="0" applyNumberFormat="1" applyFont="1" applyFill="1" applyBorder="1" applyAlignment="1">
      <alignment horizontal="center" vertical="top"/>
    </xf>
    <xf numFmtId="0" fontId="0" fillId="26" borderId="0" xfId="0" applyFill="1" applyAlignment="1">
      <alignment horizontal="left" wrapText="1"/>
    </xf>
    <xf numFmtId="0" fontId="41" fillId="26" borderId="0" xfId="0" applyFont="1" applyFill="1" applyAlignment="1">
      <alignment horizontal="left" wrapText="1"/>
    </xf>
    <xf numFmtId="0" fontId="0" fillId="28" borderId="0" xfId="0" applyFill="1" applyAlignment="1">
      <alignment horizontal="left" wrapText="1"/>
    </xf>
    <xf numFmtId="2" fontId="0" fillId="28" borderId="0" xfId="0" applyNumberFormat="1" applyFill="1" applyAlignment="1">
      <alignment horizontal="left" wrapText="1"/>
    </xf>
    <xf numFmtId="1" fontId="40" fillId="28" borderId="0" xfId="0" applyNumberFormat="1" applyFont="1" applyFill="1" applyAlignment="1">
      <alignment horizontal="left" wrapText="1"/>
    </xf>
    <xf numFmtId="164" fontId="0" fillId="25" borderId="0" xfId="2" applyNumberFormat="1" applyFont="1" applyFill="1" applyBorder="1" applyAlignment="1">
      <alignment horizontal="left" wrapText="1"/>
    </xf>
    <xf numFmtId="0" fontId="0" fillId="25" borderId="0" xfId="0" applyFill="1" applyBorder="1" applyAlignment="1">
      <alignment horizontal="left" wrapText="1"/>
    </xf>
    <xf numFmtId="0" fontId="40" fillId="25" borderId="0" xfId="0" applyFont="1" applyFill="1" applyBorder="1" applyAlignment="1">
      <alignment horizontal="left" wrapText="1"/>
    </xf>
    <xf numFmtId="0" fontId="45" fillId="25" borderId="0" xfId="0" applyFont="1" applyFill="1" applyBorder="1" applyAlignment="1">
      <alignment horizontal="left" wrapText="1"/>
    </xf>
    <xf numFmtId="0" fontId="0" fillId="0" borderId="0" xfId="0" applyFill="1" applyBorder="1" applyAlignment="1">
      <alignment horizontal="left" wrapText="1"/>
    </xf>
    <xf numFmtId="0" fontId="0" fillId="0" borderId="0" xfId="0" applyFill="1" applyBorder="1" applyAlignment="1">
      <alignment horizontal="center"/>
    </xf>
    <xf numFmtId="0" fontId="6" fillId="0" borderId="0" xfId="0" applyFont="1" applyFill="1" applyBorder="1" applyAlignment="1">
      <alignment horizontal="left" wrapText="1"/>
    </xf>
    <xf numFmtId="0" fontId="46" fillId="0" borderId="0" xfId="0" applyFont="1" applyFill="1" applyBorder="1" applyAlignment="1">
      <alignment horizontal="left" wrapText="1"/>
    </xf>
    <xf numFmtId="0" fontId="0" fillId="0" borderId="0" xfId="0" applyFill="1" applyAlignment="1">
      <alignment horizontal="left" wrapText="1"/>
    </xf>
    <xf numFmtId="0" fontId="39" fillId="6" borderId="11" xfId="0" applyFont="1" applyFill="1" applyBorder="1" applyAlignment="1">
      <alignment horizontal="center" vertical="top" wrapText="1"/>
    </xf>
    <xf numFmtId="1" fontId="42" fillId="6" borderId="11" xfId="0" applyNumberFormat="1" applyFont="1" applyFill="1" applyBorder="1" applyAlignment="1">
      <alignment horizontal="center" vertical="top" wrapText="1"/>
    </xf>
    <xf numFmtId="0" fontId="42" fillId="6" borderId="0" xfId="0" applyFont="1" applyFill="1" applyAlignment="1">
      <alignment horizontal="center" vertical="top" wrapText="1"/>
    </xf>
    <xf numFmtId="0" fontId="39" fillId="7" borderId="13" xfId="0" applyFont="1" applyFill="1" applyBorder="1" applyAlignment="1">
      <alignment horizontal="center" vertical="top" wrapText="1"/>
    </xf>
    <xf numFmtId="0" fontId="44" fillId="6" borderId="0" xfId="0" applyFont="1" applyFill="1" applyBorder="1" applyAlignment="1">
      <alignment vertical="top" wrapText="1"/>
    </xf>
    <xf numFmtId="9" fontId="9" fillId="0" borderId="0" xfId="0" applyNumberFormat="1" applyFont="1" applyFill="1" applyBorder="1" applyAlignment="1">
      <alignment vertical="top" wrapText="1"/>
    </xf>
    <xf numFmtId="0" fontId="0" fillId="0" borderId="0" xfId="0" applyFill="1" applyBorder="1" applyAlignment="1">
      <alignment vertical="top" wrapText="1"/>
    </xf>
    <xf numFmtId="0" fontId="0" fillId="0" borderId="0" xfId="0" applyAlignment="1">
      <alignment vertical="top" wrapText="1"/>
    </xf>
    <xf numFmtId="0" fontId="0" fillId="4" borderId="18" xfId="0" applyFill="1" applyBorder="1" applyAlignment="1">
      <alignment horizontal="center" vertical="top" wrapText="1"/>
    </xf>
    <xf numFmtId="0" fontId="0" fillId="4" borderId="14" xfId="0" applyFill="1" applyBorder="1" applyAlignment="1">
      <alignment horizontal="center" vertical="top" wrapText="1"/>
    </xf>
    <xf numFmtId="1" fontId="0" fillId="4" borderId="0" xfId="0" applyNumberFormat="1" applyFill="1" applyBorder="1" applyAlignment="1">
      <alignment horizontal="center" vertical="top" wrapText="1"/>
    </xf>
    <xf numFmtId="1" fontId="0" fillId="4" borderId="16" xfId="0" applyNumberFormat="1" applyFill="1" applyBorder="1" applyAlignment="1">
      <alignment horizontal="center" vertical="top"/>
    </xf>
    <xf numFmtId="1" fontId="0" fillId="4" borderId="19" xfId="0" applyNumberFormat="1" applyFill="1" applyBorder="1" applyAlignment="1">
      <alignment horizontal="center" vertical="top" wrapText="1"/>
    </xf>
    <xf numFmtId="1" fontId="0" fillId="4" borderId="15" xfId="0" applyNumberFormat="1" applyFill="1" applyBorder="1" applyAlignment="1">
      <alignment horizontal="center" vertical="top" wrapText="1"/>
    </xf>
    <xf numFmtId="0" fontId="0" fillId="0" borderId="0" xfId="0" applyFill="1" applyAlignment="1">
      <alignment horizontal="center" vertical="top"/>
    </xf>
    <xf numFmtId="0" fontId="1" fillId="0" borderId="0" xfId="0" applyFont="1" applyFill="1" applyBorder="1" applyAlignment="1">
      <alignment vertical="top"/>
    </xf>
    <xf numFmtId="9" fontId="0" fillId="0" borderId="0" xfId="2" applyNumberFormat="1" applyFont="1" applyFill="1" applyBorder="1" applyAlignment="1">
      <alignment vertical="top"/>
    </xf>
    <xf numFmtId="1" fontId="0" fillId="0" borderId="0" xfId="0" applyNumberFormat="1" applyFill="1" applyBorder="1" applyAlignment="1">
      <alignment vertical="top"/>
    </xf>
    <xf numFmtId="0" fontId="1" fillId="0" borderId="0" xfId="0" applyFont="1" applyFill="1" applyBorder="1" applyAlignment="1">
      <alignment vertical="top" wrapText="1"/>
    </xf>
    <xf numFmtId="168" fontId="2" fillId="0" borderId="0" xfId="0" applyNumberFormat="1" applyFont="1" applyAlignment="1">
      <alignment wrapText="1"/>
    </xf>
    <xf numFmtId="0" fontId="0" fillId="6" borderId="12" xfId="0" applyFill="1" applyBorder="1" applyAlignment="1">
      <alignment horizontal="center" vertical="top"/>
    </xf>
    <xf numFmtId="0" fontId="0" fillId="6" borderId="14" xfId="0" applyFill="1" applyBorder="1" applyAlignment="1">
      <alignment horizontal="center" vertical="top"/>
    </xf>
    <xf numFmtId="0" fontId="0" fillId="0" borderId="0" xfId="0" applyFill="1" applyBorder="1" applyAlignment="1">
      <alignment horizontal="center" vertical="top"/>
    </xf>
    <xf numFmtId="1" fontId="0" fillId="6" borderId="13" xfId="0" applyNumberFormat="1" applyFill="1" applyBorder="1" applyAlignment="1">
      <alignment horizontal="center" vertical="top"/>
    </xf>
    <xf numFmtId="1" fontId="0" fillId="6" borderId="15" xfId="0" applyNumberFormat="1" applyFill="1" applyBorder="1" applyAlignment="1">
      <alignment horizontal="center" vertical="top"/>
    </xf>
    <xf numFmtId="164" fontId="0" fillId="6" borderId="12" xfId="2" applyNumberFormat="1" applyFont="1" applyFill="1" applyBorder="1" applyAlignment="1">
      <alignment horizontal="center" vertical="top"/>
    </xf>
    <xf numFmtId="164" fontId="0" fillId="6" borderId="14" xfId="2" applyNumberFormat="1" applyFont="1" applyFill="1" applyBorder="1" applyAlignment="1">
      <alignment horizontal="center" vertical="top"/>
    </xf>
    <xf numFmtId="1" fontId="0" fillId="6" borderId="17" xfId="0" applyNumberFormat="1" applyFill="1" applyBorder="1" applyAlignment="1">
      <alignment horizontal="center" vertical="top"/>
    </xf>
    <xf numFmtId="1" fontId="0" fillId="6" borderId="16" xfId="0" applyNumberFormat="1" applyFill="1" applyBorder="1" applyAlignment="1">
      <alignment horizontal="center" vertical="top"/>
    </xf>
    <xf numFmtId="166" fontId="48" fillId="30" borderId="12" xfId="0" applyNumberFormat="1" applyFont="1" applyFill="1" applyBorder="1" applyAlignment="1">
      <alignment horizontal="left" vertical="top" wrapText="1"/>
    </xf>
    <xf numFmtId="166" fontId="48" fillId="30" borderId="18" xfId="0" applyNumberFormat="1" applyFont="1" applyFill="1" applyBorder="1" applyAlignment="1">
      <alignment horizontal="left" vertical="top" wrapText="1"/>
    </xf>
    <xf numFmtId="166" fontId="48" fillId="30" borderId="14" xfId="0" applyNumberFormat="1" applyFont="1" applyFill="1" applyBorder="1" applyAlignment="1">
      <alignment horizontal="left" vertical="top" wrapText="1"/>
    </xf>
    <xf numFmtId="167" fontId="48" fillId="30" borderId="0" xfId="1" applyNumberFormat="1" applyFont="1" applyFill="1" applyBorder="1" applyAlignment="1">
      <alignment horizontal="left" vertical="top" wrapText="1"/>
    </xf>
    <xf numFmtId="166" fontId="50" fillId="31" borderId="12" xfId="0" applyNumberFormat="1" applyFont="1" applyFill="1" applyBorder="1" applyAlignment="1">
      <alignment horizontal="left" vertical="top"/>
    </xf>
    <xf numFmtId="166" fontId="50" fillId="31" borderId="18" xfId="0" applyNumberFormat="1" applyFont="1" applyFill="1" applyBorder="1" applyAlignment="1">
      <alignment horizontal="left" vertical="top"/>
    </xf>
    <xf numFmtId="166" fontId="50" fillId="31" borderId="14" xfId="0" applyNumberFormat="1" applyFont="1" applyFill="1" applyBorder="1" applyAlignment="1">
      <alignment horizontal="left" vertical="top"/>
    </xf>
  </cellXfs>
  <cellStyles count="544">
    <cellStyle name="Comma" xfId="1" builtinId="3"/>
    <cellStyle name="Currency" xfId="132" builtinId="4"/>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cellStyle name="Normal" xfId="0" builtinId="0"/>
    <cellStyle name="Normal 2" xfId="48"/>
    <cellStyle name="Normal_Sheet7" xfId="49"/>
    <cellStyle name="Percent" xfId="2" builtinId="5"/>
  </cellStyles>
  <dxfs count="0"/>
  <tableStyles count="0" defaultTableStyle="TableStyleMedium9" defaultPivotStyle="PivotStyleMedium4"/>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22</xdr:col>
      <xdr:colOff>76199</xdr:colOff>
      <xdr:row>11</xdr:row>
      <xdr:rowOff>142875</xdr:rowOff>
    </xdr:from>
    <xdr:to>
      <xdr:col>22</xdr:col>
      <xdr:colOff>295274</xdr:colOff>
      <xdr:row>13</xdr:row>
      <xdr:rowOff>28575</xdr:rowOff>
    </xdr:to>
    <xdr:sp macro="" textlink="">
      <xdr:nvSpPr>
        <xdr:cNvPr id="6" name="5-Point Star 5"/>
        <xdr:cNvSpPr/>
      </xdr:nvSpPr>
      <xdr:spPr>
        <a:xfrm>
          <a:off x="16297274" y="2209800"/>
          <a:ext cx="219075" cy="228600"/>
        </a:xfrm>
        <a:prstGeom prst="star5">
          <a:avLst/>
        </a:prstGeom>
        <a:solidFill>
          <a:srgbClr val="FF00FF"/>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139700</xdr:colOff>
      <xdr:row>1</xdr:row>
      <xdr:rowOff>152400</xdr:rowOff>
    </xdr:from>
    <xdr:to>
      <xdr:col>1</xdr:col>
      <xdr:colOff>698500</xdr:colOff>
      <xdr:row>6</xdr:row>
      <xdr:rowOff>0</xdr:rowOff>
    </xdr:to>
    <xdr:pic>
      <xdr:nvPicPr>
        <xdr:cNvPr id="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4500" y="304800"/>
          <a:ext cx="1066800" cy="546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uploads/system/uploads/attachment_data/file/476582/GRASP_2014_report_final_111115.pdf" TargetMode="External"/><Relationship Id="rId2" Type="http://schemas.openxmlformats.org/officeDocument/2006/relationships/hyperlink" Target="https://www.gov.uk/government/uploads/system/uploads/attachment_data/file/476582/GRASP_2014_report_final_111115.pdf" TargetMode="External"/><Relationship Id="rId1" Type="http://schemas.openxmlformats.org/officeDocument/2006/relationships/hyperlink" Target="https://www.gov.uk/government/uploads/system/uploads/attachment_data/file/436723/2014_Table_2_STI_diagnoses___rates_by_gender__sexual_risk___age_group.xls" TargetMode="External"/><Relationship Id="rId5" Type="http://schemas.openxmlformats.org/officeDocument/2006/relationships/hyperlink" Target="https://www.gov.uk/government/uploads/system/uploads/attachment_data/file/436723/2014_Table_2_STI_diagnoses___rates_by_gender__sexual_risk___age_group.xls" TargetMode="External"/><Relationship Id="rId4" Type="http://schemas.openxmlformats.org/officeDocument/2006/relationships/hyperlink" Target="https://www.gov.uk/government/uploads/system/uploads/attachment_data/file/436723/2014_Table_2_STI_diagnoses___rates_by_gender__sexual_risk___age_group.xls"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enableFormatConditionsCalculation="0"/>
  <dimension ref="A1:AO38"/>
  <sheetViews>
    <sheetView topLeftCell="N4" workbookViewId="0">
      <selection activeCell="AB15" sqref="AB15"/>
    </sheetView>
  </sheetViews>
  <sheetFormatPr defaultColWidth="10.796875" defaultRowHeight="15.6" x14ac:dyDescent="0.3"/>
  <cols>
    <col min="1" max="1" width="33.796875" style="847" customWidth="1"/>
    <col min="2" max="2" width="6.19921875" style="816" customWidth="1"/>
    <col min="3" max="3" width="9.296875" style="815" customWidth="1"/>
    <col min="4" max="5" width="6.69921875" style="862" customWidth="1"/>
    <col min="6" max="6" width="1.5" style="817" customWidth="1"/>
    <col min="7" max="8" width="10.19921875" style="817" customWidth="1"/>
    <col min="9" max="9" width="10" style="817" customWidth="1"/>
    <col min="10" max="10" width="10.19921875" style="817" customWidth="1"/>
    <col min="11" max="11" width="2.796875" style="862" customWidth="1"/>
    <col min="12" max="13" width="10.19921875" style="817" customWidth="1"/>
    <col min="14" max="14" width="2.69921875" style="817" customWidth="1"/>
    <col min="15" max="15" width="11.5" style="817" customWidth="1"/>
    <col min="16" max="16" width="2.69921875" style="817" customWidth="1"/>
    <col min="17" max="17" width="11.796875" style="817" customWidth="1"/>
    <col min="18" max="19" width="10.19921875" style="817" customWidth="1"/>
    <col min="20" max="21" width="10" style="817" customWidth="1"/>
    <col min="22" max="22" width="6.19921875" style="817" customWidth="1"/>
    <col min="23" max="23" width="9.5" style="817" hidden="1" customWidth="1"/>
    <col min="24" max="24" width="10.296875" style="817" hidden="1" customWidth="1"/>
    <col min="25" max="25" width="5.296875" style="817" hidden="1" customWidth="1"/>
    <col min="26" max="26" width="10.796875" style="234"/>
    <col min="27" max="27" width="56.296875" style="188" customWidth="1"/>
    <col min="28" max="28" width="6.69921875" style="189" customWidth="1"/>
    <col min="29" max="41" width="10.796875" style="189"/>
    <col min="42" max="16384" width="10.796875" style="817"/>
  </cols>
  <sheetData>
    <row r="1" spans="1:41" s="3" customFormat="1" ht="16.2" thickBot="1" x14ac:dyDescent="0.35">
      <c r="A1" s="834"/>
      <c r="B1" s="221"/>
      <c r="C1" s="184"/>
      <c r="D1" s="172"/>
      <c r="E1" s="172"/>
      <c r="F1" s="172"/>
      <c r="G1" s="172"/>
      <c r="H1" s="174" t="s">
        <v>368</v>
      </c>
      <c r="I1" s="174" t="s">
        <v>363</v>
      </c>
      <c r="J1" s="172"/>
      <c r="K1" s="172"/>
      <c r="L1" s="172"/>
      <c r="M1" s="172"/>
      <c r="N1" s="172"/>
      <c r="O1" s="172"/>
      <c r="P1" s="172"/>
      <c r="Q1" s="172"/>
      <c r="R1" s="172"/>
      <c r="S1" s="172"/>
      <c r="T1" s="172"/>
      <c r="U1" s="172"/>
      <c r="V1" s="172"/>
      <c r="W1" s="172"/>
      <c r="X1" s="172"/>
      <c r="Y1" s="172"/>
      <c r="Z1" s="230"/>
      <c r="AA1" s="188"/>
      <c r="AB1" s="189"/>
      <c r="AC1" s="189"/>
      <c r="AD1" s="189"/>
      <c r="AE1" s="189"/>
      <c r="AF1" s="189"/>
      <c r="AG1" s="189"/>
      <c r="AH1" s="189"/>
      <c r="AI1" s="189"/>
      <c r="AJ1" s="189"/>
      <c r="AK1" s="189"/>
      <c r="AL1" s="189"/>
      <c r="AM1" s="189"/>
      <c r="AN1" s="189"/>
      <c r="AO1" s="189"/>
    </row>
    <row r="2" spans="1:41" s="3" customFormat="1" ht="21.6" thickBot="1" x14ac:dyDescent="0.45">
      <c r="A2" s="835" t="s">
        <v>314</v>
      </c>
      <c r="B2" s="222"/>
      <c r="C2" s="184"/>
      <c r="D2" s="172"/>
      <c r="E2" s="172"/>
      <c r="F2" s="195"/>
      <c r="G2" s="195"/>
      <c r="H2" s="185">
        <v>1</v>
      </c>
      <c r="I2" s="174" t="str">
        <f>LOOKUP(H2,'Model parameters'!C3:V3,'Model parameters'!C2:V2)</f>
        <v>Heterosexual male</v>
      </c>
      <c r="J2" s="174"/>
      <c r="K2" s="172"/>
      <c r="L2" s="174"/>
      <c r="M2" s="172"/>
      <c r="N2" s="172"/>
      <c r="O2" s="172"/>
      <c r="P2" s="172"/>
      <c r="Q2" s="172"/>
      <c r="R2" s="172"/>
      <c r="S2" s="172"/>
      <c r="T2" s="172"/>
      <c r="U2" s="172"/>
      <c r="V2" s="172"/>
      <c r="W2" s="172"/>
      <c r="X2" s="172"/>
      <c r="Y2" s="172"/>
      <c r="Z2" s="230"/>
      <c r="AA2" s="188"/>
      <c r="AB2" s="189"/>
      <c r="AC2" s="189"/>
      <c r="AD2" s="189"/>
      <c r="AE2" s="189"/>
      <c r="AF2" s="189"/>
      <c r="AG2" s="189"/>
      <c r="AH2" s="189"/>
      <c r="AI2" s="189"/>
      <c r="AJ2" s="189"/>
      <c r="AK2" s="189"/>
      <c r="AL2" s="189"/>
      <c r="AM2" s="189"/>
      <c r="AN2" s="189"/>
      <c r="AO2" s="189"/>
    </row>
    <row r="3" spans="1:41" s="3" customFormat="1" ht="16.2" thickBot="1" x14ac:dyDescent="0.35">
      <c r="A3" s="834"/>
      <c r="B3" s="221"/>
      <c r="C3" s="184"/>
      <c r="D3" s="172"/>
      <c r="E3" s="172"/>
      <c r="F3" s="172"/>
      <c r="G3" s="172"/>
      <c r="H3" s="172"/>
      <c r="I3" s="172"/>
      <c r="J3" s="172"/>
      <c r="K3" s="172"/>
      <c r="L3" s="172"/>
      <c r="M3" s="172"/>
      <c r="N3" s="172"/>
      <c r="O3" s="172"/>
      <c r="P3" s="172"/>
      <c r="Q3" s="172"/>
      <c r="R3" s="172"/>
      <c r="S3" s="172"/>
      <c r="T3" s="172"/>
      <c r="U3" s="172"/>
      <c r="V3" s="172"/>
      <c r="W3" s="172"/>
      <c r="X3" s="172"/>
      <c r="Y3" s="172"/>
      <c r="Z3" s="230" t="s">
        <v>346</v>
      </c>
      <c r="AA3" s="188"/>
      <c r="AB3" s="189"/>
      <c r="AC3" s="189"/>
      <c r="AD3" s="189"/>
      <c r="AE3" s="189"/>
      <c r="AF3" s="189"/>
      <c r="AG3" s="189"/>
      <c r="AH3" s="189"/>
      <c r="AI3" s="189"/>
      <c r="AJ3" s="189"/>
      <c r="AK3" s="189"/>
      <c r="AL3" s="189"/>
      <c r="AM3" s="189"/>
      <c r="AN3" s="189"/>
      <c r="AO3" s="189"/>
    </row>
    <row r="4" spans="1:41" s="3" customFormat="1" ht="13.95" customHeight="1" x14ac:dyDescent="0.3">
      <c r="A4" s="836"/>
      <c r="B4" s="229" t="s">
        <v>353</v>
      </c>
      <c r="C4" s="184"/>
      <c r="D4" s="172"/>
      <c r="E4" s="172"/>
      <c r="F4" s="172"/>
      <c r="G4" s="172"/>
      <c r="H4" s="172"/>
      <c r="I4" s="172"/>
      <c r="J4" s="172"/>
      <c r="K4" s="172"/>
      <c r="L4" s="172"/>
      <c r="M4" s="172"/>
      <c r="N4" s="172"/>
      <c r="O4" s="172"/>
      <c r="P4" s="172"/>
      <c r="Q4" s="175" t="s">
        <v>317</v>
      </c>
      <c r="R4" s="172"/>
      <c r="S4" s="172"/>
      <c r="T4" s="172"/>
      <c r="U4" s="172"/>
      <c r="V4" s="172"/>
      <c r="W4" s="172"/>
      <c r="X4" s="172"/>
      <c r="Y4" s="172"/>
      <c r="Z4" s="230"/>
      <c r="AA4" s="188"/>
      <c r="AB4" s="189"/>
      <c r="AC4" s="189"/>
      <c r="AD4" s="189"/>
      <c r="AE4" s="189"/>
      <c r="AF4" s="189"/>
      <c r="AG4" s="189"/>
      <c r="AH4" s="189"/>
      <c r="AI4" s="189"/>
      <c r="AJ4" s="189"/>
      <c r="AK4" s="189"/>
      <c r="AL4" s="189"/>
      <c r="AM4" s="189"/>
      <c r="AN4" s="189"/>
      <c r="AO4" s="189"/>
    </row>
    <row r="5" spans="1:41" s="3" customFormat="1" ht="13.95" customHeight="1" thickBot="1" x14ac:dyDescent="0.35">
      <c r="A5" s="836" t="s">
        <v>342</v>
      </c>
      <c r="B5" s="223">
        <v>0</v>
      </c>
      <c r="C5" s="184"/>
      <c r="D5" s="172"/>
      <c r="E5" s="172"/>
      <c r="F5" s="172"/>
      <c r="G5" s="172"/>
      <c r="H5" s="172"/>
      <c r="I5" s="172"/>
      <c r="J5" s="172"/>
      <c r="K5" s="172"/>
      <c r="L5" s="172"/>
      <c r="M5" s="172"/>
      <c r="N5" s="195"/>
      <c r="O5" s="176" t="s">
        <v>340</v>
      </c>
      <c r="P5" s="176"/>
      <c r="Q5" s="177">
        <f>'Model parameters'!C30</f>
        <v>515094</v>
      </c>
      <c r="R5" s="172"/>
      <c r="S5" s="176" t="s">
        <v>341</v>
      </c>
      <c r="T5" s="172"/>
      <c r="U5" s="172"/>
      <c r="V5" s="172"/>
      <c r="W5" s="172"/>
      <c r="X5" s="172"/>
      <c r="Y5" s="172"/>
      <c r="Z5" s="231">
        <f>Q5</f>
        <v>515094</v>
      </c>
      <c r="AA5" s="828" t="s">
        <v>371</v>
      </c>
      <c r="AB5" s="368">
        <f>SUM('Model structure'!G23,'Model structure'!H23,'Model structure'!R23,'Model structure'!S23)</f>
        <v>2373.3328789876091</v>
      </c>
      <c r="AC5" s="189"/>
      <c r="AD5" s="189"/>
      <c r="AE5" s="189"/>
      <c r="AF5" s="189"/>
      <c r="AG5" s="189"/>
      <c r="AH5" s="189"/>
      <c r="AI5" s="189"/>
      <c r="AJ5" s="189"/>
      <c r="AK5" s="189"/>
      <c r="AL5" s="189"/>
      <c r="AM5" s="189"/>
      <c r="AN5" s="189"/>
      <c r="AO5" s="189"/>
    </row>
    <row r="6" spans="1:41" s="3" customFormat="1" ht="13.95" customHeight="1" x14ac:dyDescent="0.3">
      <c r="A6" s="836"/>
      <c r="B6" s="223"/>
      <c r="C6" s="184"/>
      <c r="D6" s="172"/>
      <c r="E6" s="172"/>
      <c r="F6" s="172"/>
      <c r="G6" s="172"/>
      <c r="H6" s="172"/>
      <c r="I6" s="172"/>
      <c r="J6" s="172"/>
      <c r="K6" s="172"/>
      <c r="L6" s="172"/>
      <c r="M6" s="172"/>
      <c r="N6" s="195"/>
      <c r="O6" s="175" t="s">
        <v>383</v>
      </c>
      <c r="P6" s="176"/>
      <c r="Q6" s="172"/>
      <c r="R6" s="172"/>
      <c r="S6" s="175" t="s">
        <v>384</v>
      </c>
      <c r="T6" s="172"/>
      <c r="U6" s="172"/>
      <c r="V6" s="172"/>
      <c r="W6" s="172"/>
      <c r="X6" s="172"/>
      <c r="Y6" s="172"/>
      <c r="Z6" s="230"/>
      <c r="AA6" s="829" t="s">
        <v>372</v>
      </c>
      <c r="AB6" s="368">
        <f>'Model structure'!D13+'Model structure'!E13</f>
        <v>7815</v>
      </c>
      <c r="AC6" s="189"/>
      <c r="AD6" s="189"/>
      <c r="AE6" s="189"/>
      <c r="AF6" s="189"/>
      <c r="AG6" s="189"/>
      <c r="AH6" s="189"/>
      <c r="AI6" s="189"/>
      <c r="AJ6" s="189"/>
      <c r="AK6" s="189"/>
      <c r="AL6" s="189"/>
      <c r="AM6" s="189"/>
      <c r="AN6" s="189"/>
      <c r="AO6" s="189"/>
    </row>
    <row r="7" spans="1:41" s="3" customFormat="1" ht="13.95" customHeight="1" thickBot="1" x14ac:dyDescent="0.35">
      <c r="A7" s="836" t="s">
        <v>343</v>
      </c>
      <c r="B7" s="223">
        <v>0</v>
      </c>
      <c r="C7" s="184"/>
      <c r="D7" s="172"/>
      <c r="E7" s="172"/>
      <c r="F7" s="172"/>
      <c r="G7" s="172"/>
      <c r="H7" s="172"/>
      <c r="I7" s="172"/>
      <c r="J7" s="172"/>
      <c r="K7" s="172"/>
      <c r="L7" s="172"/>
      <c r="M7" s="172"/>
      <c r="N7" s="195"/>
      <c r="O7" s="177">
        <f>$Q5*'Model parameters'!$C6</f>
        <v>180282.9</v>
      </c>
      <c r="P7" s="176"/>
      <c r="Q7" s="172"/>
      <c r="R7" s="172"/>
      <c r="S7" s="177">
        <f>$Q5*(1-'Model parameters'!$C6)</f>
        <v>334811.10000000003</v>
      </c>
      <c r="T7" s="172"/>
      <c r="U7" s="172"/>
      <c r="V7" s="172"/>
      <c r="W7" s="172"/>
      <c r="X7" s="172"/>
      <c r="Y7" s="172"/>
      <c r="Z7" s="230">
        <f>S7+O7</f>
        <v>515094</v>
      </c>
      <c r="AA7" s="829" t="s">
        <v>366</v>
      </c>
      <c r="AB7" s="368">
        <f>SUM(AB6,'Model structure'!G23,'Model structure'!H23,'Model structure'!R23,'Model structure'!S23)</f>
        <v>10188.332878987609</v>
      </c>
      <c r="AC7" s="189"/>
      <c r="AD7" s="189"/>
      <c r="AE7" s="189"/>
      <c r="AF7" s="189"/>
      <c r="AG7" s="189"/>
      <c r="AH7" s="189"/>
      <c r="AI7" s="189"/>
      <c r="AJ7" s="189"/>
      <c r="AK7" s="189"/>
      <c r="AL7" s="189"/>
      <c r="AM7" s="189"/>
      <c r="AN7" s="189"/>
      <c r="AO7" s="189"/>
    </row>
    <row r="8" spans="1:41" s="3" customFormat="1" ht="13.95" customHeight="1" thickBot="1" x14ac:dyDescent="0.35">
      <c r="A8" s="836"/>
      <c r="B8" s="223"/>
      <c r="C8" s="184"/>
      <c r="D8" s="172"/>
      <c r="E8" s="172"/>
      <c r="F8" s="172"/>
      <c r="G8" s="172"/>
      <c r="H8" s="172"/>
      <c r="I8" s="172"/>
      <c r="J8" s="172"/>
      <c r="K8" s="172"/>
      <c r="L8" s="172"/>
      <c r="M8" s="172"/>
      <c r="O8" s="176"/>
      <c r="P8" s="176"/>
      <c r="Q8" s="172"/>
      <c r="R8" s="172"/>
      <c r="S8" s="176"/>
      <c r="T8" s="172"/>
      <c r="U8" s="172"/>
      <c r="V8" s="172"/>
      <c r="W8" s="172"/>
      <c r="X8" s="172"/>
      <c r="Y8" s="172"/>
      <c r="Z8" s="230"/>
      <c r="AA8" s="829" t="s">
        <v>367</v>
      </c>
      <c r="AB8" s="368">
        <f>('Model structure'!G23+'Model structure'!H23)*'Model structure'!B23+('Model structure'!S23+R23)*'Model structure'!B23</f>
        <v>11866.664394938047</v>
      </c>
      <c r="AC8" s="189"/>
      <c r="AD8" s="189"/>
      <c r="AE8" s="189"/>
      <c r="AF8" s="189"/>
      <c r="AG8" s="189"/>
      <c r="AH8" s="189"/>
      <c r="AI8" s="189"/>
      <c r="AJ8" s="189"/>
      <c r="AK8" s="189"/>
      <c r="AL8" s="189"/>
      <c r="AM8" s="189"/>
      <c r="AN8" s="189"/>
      <c r="AO8" s="189"/>
    </row>
    <row r="9" spans="1:41" s="191" customFormat="1" ht="13.95" customHeight="1" x14ac:dyDescent="0.3">
      <c r="A9" s="836" t="s">
        <v>344</v>
      </c>
      <c r="B9" s="223">
        <v>0</v>
      </c>
      <c r="C9" s="184"/>
      <c r="D9" s="178"/>
      <c r="E9" s="178"/>
      <c r="F9" s="178"/>
      <c r="G9" s="178"/>
      <c r="H9" s="178"/>
      <c r="I9" s="179" t="s">
        <v>5</v>
      </c>
      <c r="J9" s="180"/>
      <c r="K9" s="180"/>
      <c r="L9" s="180"/>
      <c r="M9" s="179" t="s">
        <v>356</v>
      </c>
      <c r="N9" s="178"/>
      <c r="O9" s="178"/>
      <c r="P9" s="178"/>
      <c r="Q9" s="178"/>
      <c r="R9" s="178"/>
      <c r="S9" s="178"/>
      <c r="T9" s="179" t="s">
        <v>5</v>
      </c>
      <c r="U9" s="180"/>
      <c r="V9" s="180"/>
      <c r="W9" s="179"/>
      <c r="X9" s="178"/>
      <c r="Y9" s="178"/>
      <c r="Z9" s="232"/>
      <c r="AA9" s="829" t="s">
        <v>364</v>
      </c>
      <c r="AB9" s="368">
        <f>SUM('Model structure'!I23,'Model structure'!T23)</f>
        <v>124.91225678882165</v>
      </c>
      <c r="AC9" s="190"/>
      <c r="AD9" s="190"/>
      <c r="AE9" s="190"/>
      <c r="AF9" s="190"/>
      <c r="AG9" s="190"/>
      <c r="AH9" s="190"/>
      <c r="AI9" s="190"/>
      <c r="AJ9" s="190"/>
      <c r="AK9" s="190"/>
      <c r="AL9" s="190"/>
      <c r="AM9" s="190"/>
      <c r="AN9" s="190"/>
      <c r="AO9" s="190"/>
    </row>
    <row r="10" spans="1:41" s="3" customFormat="1" ht="13.95" customHeight="1" thickBot="1" x14ac:dyDescent="0.35">
      <c r="A10" s="836"/>
      <c r="B10" s="223"/>
      <c r="C10" s="184"/>
      <c r="D10" s="172"/>
      <c r="E10" s="172"/>
      <c r="F10" s="172"/>
      <c r="G10" s="172"/>
      <c r="H10" s="172"/>
      <c r="I10" s="182">
        <f>$O7*(1-'Model parameters'!$C23)</f>
        <v>171516.78713577642</v>
      </c>
      <c r="J10" s="181"/>
      <c r="K10" s="181"/>
      <c r="L10" s="181"/>
      <c r="M10" s="182">
        <f>$O7*'Model parameters'!$C23</f>
        <v>8766.1128642235708</v>
      </c>
      <c r="N10" s="173"/>
      <c r="O10" s="173"/>
      <c r="P10" s="173"/>
      <c r="Q10" s="173"/>
      <c r="R10" s="173"/>
      <c r="S10" s="173"/>
      <c r="T10" s="177">
        <f>S7</f>
        <v>334811.10000000003</v>
      </c>
      <c r="U10" s="181"/>
      <c r="V10" s="181"/>
      <c r="W10" s="177"/>
      <c r="X10" s="172"/>
      <c r="Y10" s="172"/>
      <c r="Z10" s="231">
        <f>SUM(W10,T10,M10,I10)</f>
        <v>515094.00000000006</v>
      </c>
      <c r="AA10" s="830" t="s">
        <v>376</v>
      </c>
      <c r="AB10" s="368">
        <f>SUM(G23:H23,L14:M14,R23:S23)</f>
        <v>7690.0877432111783</v>
      </c>
      <c r="AC10" s="189"/>
      <c r="AD10" s="189"/>
      <c r="AE10" s="189"/>
      <c r="AF10" s="189"/>
      <c r="AG10" s="189"/>
      <c r="AH10" s="189"/>
      <c r="AI10" s="189"/>
      <c r="AJ10" s="189"/>
      <c r="AK10" s="189"/>
      <c r="AL10" s="189"/>
      <c r="AM10" s="189"/>
      <c r="AN10" s="189"/>
      <c r="AO10" s="189"/>
    </row>
    <row r="11" spans="1:41" s="3" customFormat="1" ht="13.95" customHeight="1" thickBot="1" x14ac:dyDescent="0.35">
      <c r="A11" s="836"/>
      <c r="B11" s="223"/>
      <c r="C11" s="184"/>
      <c r="D11" s="172"/>
      <c r="E11" s="172"/>
      <c r="F11" s="172"/>
      <c r="G11" s="172"/>
      <c r="H11" s="172"/>
      <c r="I11" s="181"/>
      <c r="J11" s="181"/>
      <c r="K11" s="181"/>
      <c r="L11" s="181"/>
      <c r="M11" s="183"/>
      <c r="N11" s="173"/>
      <c r="O11" s="173"/>
      <c r="P11" s="173"/>
      <c r="Q11" s="173"/>
      <c r="R11" s="173"/>
      <c r="S11" s="173"/>
      <c r="T11" s="181"/>
      <c r="U11" s="181"/>
      <c r="V11" s="181"/>
      <c r="W11" s="181"/>
      <c r="X11" s="172"/>
      <c r="Y11" s="172"/>
      <c r="Z11" s="230"/>
      <c r="AA11" s="830" t="s">
        <v>377</v>
      </c>
      <c r="AB11" s="368">
        <f>SUM(H23,M14,S23)</f>
        <v>1384.2157937780121</v>
      </c>
      <c r="AC11" s="189"/>
      <c r="AD11" s="189"/>
      <c r="AE11" s="189"/>
      <c r="AF11" s="189"/>
      <c r="AG11" s="189"/>
      <c r="AH11" s="189"/>
      <c r="AI11" s="189"/>
      <c r="AJ11" s="189"/>
      <c r="AK11" s="189"/>
      <c r="AL11" s="189"/>
      <c r="AM11" s="189"/>
      <c r="AN11" s="189"/>
      <c r="AO11" s="189"/>
    </row>
    <row r="12" spans="1:41" s="3" customFormat="1" ht="13.95" customHeight="1" x14ac:dyDescent="0.3">
      <c r="A12" s="836" t="s">
        <v>345</v>
      </c>
      <c r="B12" s="223"/>
      <c r="C12" s="216"/>
      <c r="D12" s="856" t="s">
        <v>385</v>
      </c>
      <c r="E12" s="857" t="s">
        <v>386</v>
      </c>
      <c r="F12" s="172"/>
      <c r="G12" s="868" t="s">
        <v>4</v>
      </c>
      <c r="H12" s="869"/>
      <c r="I12" s="195"/>
      <c r="J12" s="175" t="s">
        <v>6</v>
      </c>
      <c r="K12" s="172"/>
      <c r="L12" s="868" t="s">
        <v>4</v>
      </c>
      <c r="M12" s="869"/>
      <c r="N12" s="195"/>
      <c r="O12" s="175" t="s">
        <v>6</v>
      </c>
      <c r="P12" s="176"/>
      <c r="Q12" s="172"/>
      <c r="R12" s="868" t="s">
        <v>4</v>
      </c>
      <c r="S12" s="869"/>
      <c r="T12" s="195"/>
      <c r="U12" s="175" t="s">
        <v>6</v>
      </c>
      <c r="V12" s="172"/>
      <c r="W12" s="175"/>
      <c r="X12" s="175"/>
      <c r="Y12" s="172"/>
      <c r="Z12" s="230"/>
      <c r="AA12" s="830" t="s">
        <v>378</v>
      </c>
      <c r="AB12" s="368">
        <f>IF(H2&lt;7,AB10,AB11)</f>
        <v>7690.0877432111783</v>
      </c>
      <c r="AC12" s="193"/>
      <c r="AD12" s="189"/>
      <c r="AE12" s="189"/>
      <c r="AF12" s="189"/>
      <c r="AG12" s="189"/>
      <c r="AH12" s="189"/>
      <c r="AI12" s="189"/>
      <c r="AJ12" s="189"/>
      <c r="AK12" s="189"/>
      <c r="AL12" s="189"/>
      <c r="AM12" s="189"/>
      <c r="AN12" s="189"/>
      <c r="AO12" s="189"/>
    </row>
    <row r="13" spans="1:41" s="3" customFormat="1" ht="13.95" customHeight="1" thickBot="1" x14ac:dyDescent="0.35">
      <c r="A13" s="836"/>
      <c r="B13" s="223">
        <v>0</v>
      </c>
      <c r="C13" s="217" t="s">
        <v>354</v>
      </c>
      <c r="D13" s="858">
        <f>$O7*'Model parameters'!$C9</f>
        <v>5538.2863168995518</v>
      </c>
      <c r="E13" s="859">
        <f>$S$7*'Model parameters'!$C10</f>
        <v>2276.7136831004486</v>
      </c>
      <c r="F13" s="173"/>
      <c r="G13" s="871">
        <f>D13-L13</f>
        <v>221.53145267598211</v>
      </c>
      <c r="H13" s="872"/>
      <c r="I13" s="195"/>
      <c r="J13" s="177">
        <f>$I10-$G13</f>
        <v>171295.25568310043</v>
      </c>
      <c r="K13" s="173"/>
      <c r="L13" s="875">
        <f>$D13*'Model parameters'!$C21</f>
        <v>5316.7548642235697</v>
      </c>
      <c r="M13" s="876"/>
      <c r="N13" s="195"/>
      <c r="O13" s="177">
        <f>$M10-$L13</f>
        <v>3449.3580000000011</v>
      </c>
      <c r="P13" s="181"/>
      <c r="Q13" s="172"/>
      <c r="R13" s="871">
        <f>E13</f>
        <v>2276.7136831004486</v>
      </c>
      <c r="S13" s="872"/>
      <c r="T13" s="195"/>
      <c r="U13" s="177">
        <f>$T10-$R13</f>
        <v>332534.38631689956</v>
      </c>
      <c r="V13" s="173"/>
      <c r="W13" s="177"/>
      <c r="X13" s="177"/>
      <c r="Y13" s="172"/>
      <c r="Z13" s="231">
        <f>SUM(X13,W13,U13,R13,O13,L13,J13,G13)</f>
        <v>515094.00000000006</v>
      </c>
      <c r="AA13" s="863" t="s">
        <v>387</v>
      </c>
      <c r="AB13" s="864">
        <f>M14/(D13+E13)</f>
        <v>0.12245884524123385</v>
      </c>
      <c r="AC13" s="193"/>
      <c r="AD13" s="189"/>
      <c r="AE13" s="189"/>
      <c r="AF13" s="189"/>
      <c r="AG13" s="189"/>
      <c r="AH13" s="189"/>
      <c r="AI13" s="189"/>
      <c r="AJ13" s="189"/>
      <c r="AK13" s="189"/>
      <c r="AL13" s="189"/>
      <c r="AM13" s="189"/>
      <c r="AN13" s="189"/>
      <c r="AO13" s="189"/>
    </row>
    <row r="14" spans="1:41" s="3" customFormat="1" ht="13.95" customHeight="1" thickTop="1" thickBot="1" x14ac:dyDescent="0.35">
      <c r="A14" s="836" t="s">
        <v>380</v>
      </c>
      <c r="B14" s="223">
        <v>0</v>
      </c>
      <c r="C14" s="218" t="s">
        <v>355</v>
      </c>
      <c r="D14" s="860">
        <f>SUM(H14,M14)</f>
        <v>996.89153704191926</v>
      </c>
      <c r="E14" s="861">
        <f>S14</f>
        <v>409.80846295808072</v>
      </c>
      <c r="F14" s="172"/>
      <c r="G14" s="204">
        <f>$G13*(1-'Model parameters'!$C31)</f>
        <v>181.65579119430535</v>
      </c>
      <c r="H14" s="205">
        <f>$G13*'Model parameters'!$C31</f>
        <v>39.875661481676779</v>
      </c>
      <c r="I14" s="195"/>
      <c r="J14" s="186"/>
      <c r="K14" s="186"/>
      <c r="L14" s="822">
        <f>$L13*(1-'Model parameters'!$C31)</f>
        <v>4359.7389886633273</v>
      </c>
      <c r="M14" s="823">
        <f>$L13*'Model parameters'!$C31</f>
        <v>957.01587556024253</v>
      </c>
      <c r="N14" s="195"/>
      <c r="O14" s="186"/>
      <c r="P14" s="186"/>
      <c r="Q14" s="186"/>
      <c r="R14" s="204">
        <f>$R13*(1-'Model parameters'!$C31)</f>
        <v>1866.9052201423681</v>
      </c>
      <c r="S14" s="207">
        <f>$R13*'Model parameters'!$C31</f>
        <v>409.80846295808072</v>
      </c>
      <c r="T14" s="195"/>
      <c r="U14" s="186"/>
      <c r="V14" s="186"/>
      <c r="W14" s="205"/>
      <c r="X14" s="172"/>
      <c r="Y14" s="172"/>
      <c r="Z14" s="230"/>
      <c r="AA14" s="863" t="s">
        <v>388</v>
      </c>
      <c r="AB14" s="865">
        <f>SUM(L14,M14)</f>
        <v>5316.7548642235697</v>
      </c>
      <c r="AC14" s="193"/>
      <c r="AD14" s="189"/>
      <c r="AE14" s="189"/>
      <c r="AF14" s="189"/>
      <c r="AG14" s="189"/>
      <c r="AH14" s="189"/>
      <c r="AI14" s="189"/>
      <c r="AJ14" s="189"/>
      <c r="AK14" s="189"/>
      <c r="AL14" s="189"/>
      <c r="AM14" s="189"/>
      <c r="AN14" s="189"/>
      <c r="AO14" s="189"/>
    </row>
    <row r="15" spans="1:41" s="855" customFormat="1" ht="34.049999999999997" customHeight="1" thickBot="1" x14ac:dyDescent="0.35">
      <c r="A15" s="837"/>
      <c r="B15" s="224"/>
      <c r="C15" s="198"/>
      <c r="D15" s="178"/>
      <c r="E15" s="178"/>
      <c r="F15" s="178"/>
      <c r="G15" s="848" t="s">
        <v>382</v>
      </c>
      <c r="H15" s="849" t="s">
        <v>381</v>
      </c>
      <c r="I15" s="239"/>
      <c r="J15" s="850"/>
      <c r="K15" s="850"/>
      <c r="L15" s="851" t="s">
        <v>382</v>
      </c>
      <c r="M15" s="849" t="s">
        <v>381</v>
      </c>
      <c r="N15" s="239"/>
      <c r="O15" s="850"/>
      <c r="P15" s="850"/>
      <c r="Q15" s="850"/>
      <c r="R15" s="851" t="s">
        <v>382</v>
      </c>
      <c r="S15" s="849" t="s">
        <v>381</v>
      </c>
      <c r="T15" s="239"/>
      <c r="U15" s="850"/>
      <c r="V15" s="850"/>
      <c r="W15" s="849"/>
      <c r="X15" s="178"/>
      <c r="Y15" s="178"/>
      <c r="Z15" s="852"/>
      <c r="AA15" s="866" t="s">
        <v>389</v>
      </c>
      <c r="AB15" s="867">
        <f>AB8/AB6</f>
        <v>1.5184471394674404</v>
      </c>
      <c r="AC15" s="853"/>
      <c r="AD15" s="854"/>
      <c r="AE15" s="854"/>
      <c r="AF15" s="854"/>
      <c r="AG15" s="854"/>
      <c r="AH15" s="854"/>
      <c r="AI15" s="854"/>
      <c r="AJ15" s="854"/>
      <c r="AK15" s="854"/>
      <c r="AL15" s="854"/>
      <c r="AM15" s="854"/>
      <c r="AN15" s="854"/>
      <c r="AO15" s="854"/>
    </row>
    <row r="16" spans="1:41" s="215" customFormat="1" ht="13.95" customHeight="1" thickBot="1" x14ac:dyDescent="0.35">
      <c r="A16" s="838" t="s">
        <v>349</v>
      </c>
      <c r="B16" s="225">
        <v>0</v>
      </c>
      <c r="C16" s="209"/>
      <c r="D16" s="210"/>
      <c r="E16" s="210"/>
      <c r="F16" s="210"/>
      <c r="G16" s="210"/>
      <c r="H16" s="211"/>
      <c r="I16" s="236"/>
      <c r="J16" s="211"/>
      <c r="K16" s="211"/>
      <c r="L16" s="210">
        <f>L14</f>
        <v>4359.7389886633273</v>
      </c>
      <c r="M16" s="210">
        <f>M14</f>
        <v>957.01587556024253</v>
      </c>
      <c r="N16" s="236"/>
      <c r="O16" s="211"/>
      <c r="P16" s="211"/>
      <c r="Q16" s="211"/>
      <c r="R16" s="210"/>
      <c r="S16" s="211"/>
      <c r="T16" s="236"/>
      <c r="U16" s="211"/>
      <c r="V16" s="211"/>
      <c r="W16" s="211"/>
      <c r="X16" s="211"/>
      <c r="Y16" s="211"/>
      <c r="Z16" s="230"/>
      <c r="AA16" s="212"/>
      <c r="AB16" s="368"/>
      <c r="AC16" s="213"/>
      <c r="AD16" s="214"/>
      <c r="AE16" s="214"/>
      <c r="AF16" s="214"/>
      <c r="AG16" s="214"/>
      <c r="AH16" s="214"/>
      <c r="AI16" s="214"/>
      <c r="AJ16" s="214"/>
      <c r="AK16" s="214"/>
      <c r="AL16" s="214"/>
      <c r="AM16" s="214"/>
      <c r="AN16" s="214"/>
      <c r="AO16" s="214"/>
    </row>
    <row r="17" spans="1:41" s="201" customFormat="1" ht="13.95" customHeight="1" x14ac:dyDescent="0.3">
      <c r="A17" s="839" t="s">
        <v>347</v>
      </c>
      <c r="B17" s="226">
        <v>2</v>
      </c>
      <c r="C17" s="199"/>
      <c r="D17" s="200"/>
      <c r="E17" s="200"/>
      <c r="F17" s="200"/>
      <c r="G17" s="873" t="s">
        <v>318</v>
      </c>
      <c r="H17" s="874"/>
      <c r="I17" s="187"/>
      <c r="J17" s="237" t="s">
        <v>319</v>
      </c>
      <c r="K17" s="176"/>
      <c r="L17" s="868" t="s">
        <v>318</v>
      </c>
      <c r="M17" s="869"/>
      <c r="N17" s="187"/>
      <c r="O17" s="237" t="s">
        <v>319</v>
      </c>
      <c r="P17" s="176"/>
      <c r="Q17" s="176"/>
      <c r="R17" s="868" t="s">
        <v>318</v>
      </c>
      <c r="S17" s="869"/>
      <c r="T17" s="187"/>
      <c r="U17" s="237" t="s">
        <v>319</v>
      </c>
      <c r="V17" s="176"/>
      <c r="W17" s="175"/>
      <c r="X17" s="175"/>
      <c r="Y17" s="176"/>
      <c r="Z17" s="230"/>
      <c r="AA17" s="188"/>
      <c r="AB17" s="368"/>
      <c r="AC17" s="193"/>
      <c r="AD17" s="189"/>
      <c r="AE17" s="189"/>
      <c r="AF17" s="189"/>
      <c r="AG17" s="189"/>
      <c r="AH17" s="189"/>
      <c r="AI17" s="189"/>
      <c r="AJ17" s="189"/>
      <c r="AK17" s="189"/>
      <c r="AL17" s="189"/>
      <c r="AM17" s="189"/>
      <c r="AN17" s="189"/>
      <c r="AO17" s="189"/>
    </row>
    <row r="18" spans="1:41" s="201" customFormat="1" ht="13.95" customHeight="1" thickBot="1" x14ac:dyDescent="0.35">
      <c r="A18" s="840"/>
      <c r="B18" s="227"/>
      <c r="C18" s="202"/>
      <c r="D18" s="176"/>
      <c r="E18" s="176"/>
      <c r="F18" s="176"/>
      <c r="G18" s="203">
        <f>G14</f>
        <v>181.65579119430535</v>
      </c>
      <c r="H18" s="206">
        <f>H14</f>
        <v>39.875661481676779</v>
      </c>
      <c r="I18" s="187"/>
      <c r="J18" s="238">
        <f>$J13</f>
        <v>171295.25568310043</v>
      </c>
      <c r="K18" s="176"/>
      <c r="L18" s="203">
        <f>L14</f>
        <v>4359.7389886633273</v>
      </c>
      <c r="M18" s="220">
        <f>M14</f>
        <v>957.01587556024253</v>
      </c>
      <c r="N18" s="187"/>
      <c r="O18" s="238">
        <f>$O13</f>
        <v>3449.3580000000011</v>
      </c>
      <c r="P18" s="181"/>
      <c r="Q18" s="176"/>
      <c r="R18" s="203">
        <f>R14</f>
        <v>1866.9052201423681</v>
      </c>
      <c r="S18" s="206">
        <f>S14</f>
        <v>409.80846295808072</v>
      </c>
      <c r="T18" s="187"/>
      <c r="U18" s="238">
        <f>U13</f>
        <v>332534.38631689956</v>
      </c>
      <c r="V18" s="176"/>
      <c r="W18" s="208"/>
      <c r="X18" s="177"/>
      <c r="Y18" s="176"/>
      <c r="Z18" s="231">
        <f>SUM(X18,W18,U18,S18,R18,O18,M18,L18,J18,H18,G18)</f>
        <v>515094</v>
      </c>
      <c r="AA18" s="194"/>
      <c r="AB18" s="368"/>
      <c r="AC18" s="189"/>
      <c r="AD18" s="189"/>
      <c r="AE18" s="189"/>
      <c r="AF18" s="189"/>
      <c r="AG18" s="189"/>
      <c r="AH18" s="189"/>
      <c r="AI18" s="189"/>
      <c r="AJ18" s="189"/>
      <c r="AK18" s="189"/>
      <c r="AL18" s="189"/>
      <c r="AM18" s="189"/>
      <c r="AN18" s="189"/>
      <c r="AO18" s="189"/>
    </row>
    <row r="19" spans="1:41" s="201" customFormat="1" ht="13.95" customHeight="1" thickBot="1" x14ac:dyDescent="0.35">
      <c r="A19" s="840"/>
      <c r="B19" s="227"/>
      <c r="C19" s="202"/>
      <c r="D19" s="176"/>
      <c r="E19" s="176"/>
      <c r="F19" s="176"/>
      <c r="G19" s="176"/>
      <c r="H19" s="176"/>
      <c r="I19" s="176"/>
      <c r="J19" s="176"/>
      <c r="K19" s="176"/>
      <c r="L19" s="176"/>
      <c r="M19" s="176"/>
      <c r="N19" s="176"/>
      <c r="O19" s="176"/>
      <c r="P19" s="176"/>
      <c r="Q19" s="176"/>
      <c r="R19" s="176"/>
      <c r="S19" s="176"/>
      <c r="T19" s="176"/>
      <c r="U19" s="176"/>
      <c r="V19" s="176"/>
      <c r="W19" s="176"/>
      <c r="X19" s="176"/>
      <c r="Y19" s="176"/>
      <c r="Z19" s="230"/>
      <c r="AA19" s="194"/>
      <c r="AB19" s="368"/>
      <c r="AC19" s="189"/>
      <c r="AD19" s="189"/>
      <c r="AE19" s="189"/>
      <c r="AF19" s="189"/>
      <c r="AG19" s="189"/>
      <c r="AH19" s="189"/>
      <c r="AI19" s="189"/>
      <c r="AJ19" s="189"/>
      <c r="AK19" s="189"/>
      <c r="AL19" s="189"/>
      <c r="AM19" s="189"/>
      <c r="AN19" s="189"/>
      <c r="AO19" s="189"/>
    </row>
    <row r="20" spans="1:41" s="201" customFormat="1" ht="13.95" customHeight="1" thickBot="1" x14ac:dyDescent="0.35">
      <c r="A20" s="840" t="s">
        <v>320</v>
      </c>
      <c r="B20" s="227">
        <v>2</v>
      </c>
      <c r="C20" s="202"/>
      <c r="D20" s="176"/>
      <c r="E20" s="176"/>
      <c r="F20" s="176"/>
      <c r="G20" s="797">
        <f>G18</f>
        <v>181.65579119430535</v>
      </c>
      <c r="H20" s="798">
        <f>H18</f>
        <v>39.875661481676779</v>
      </c>
      <c r="I20" s="176"/>
      <c r="J20" s="176"/>
      <c r="K20" s="176"/>
      <c r="L20" s="176"/>
      <c r="M20" s="181"/>
      <c r="N20" s="176"/>
      <c r="O20" s="176"/>
      <c r="P20" s="176"/>
      <c r="Q20" s="176"/>
      <c r="R20" s="797">
        <f>R18</f>
        <v>1866.9052201423681</v>
      </c>
      <c r="S20" s="798">
        <f>S18</f>
        <v>409.80846295808072</v>
      </c>
      <c r="T20" s="176"/>
      <c r="U20" s="176"/>
      <c r="V20" s="176"/>
      <c r="W20" s="176"/>
      <c r="X20" s="176"/>
      <c r="Y20" s="176"/>
      <c r="Z20" s="231">
        <f>SUM(U18,T23,T28,S28,R23,O18,N26,M26,L14,I23,H28,G23,J18,I28,(M14-M26-N26))</f>
        <v>514666.80008178216</v>
      </c>
      <c r="AA20" s="188"/>
      <c r="AB20" s="368"/>
      <c r="AC20" s="189"/>
      <c r="AD20" s="189"/>
      <c r="AE20" s="189"/>
      <c r="AF20" s="189"/>
      <c r="AG20" s="189"/>
      <c r="AH20" s="189"/>
      <c r="AI20" s="189"/>
      <c r="AJ20" s="189"/>
      <c r="AK20" s="189"/>
      <c r="AL20" s="189"/>
      <c r="AM20" s="189"/>
      <c r="AN20" s="189"/>
      <c r="AO20" s="189"/>
    </row>
    <row r="21" spans="1:41" s="201" customFormat="1" ht="13.95" customHeight="1" thickBot="1" x14ac:dyDescent="0.35">
      <c r="A21" s="841"/>
      <c r="B21" s="228"/>
      <c r="C21" s="202"/>
      <c r="D21" s="176"/>
      <c r="E21" s="176"/>
      <c r="F21" s="176"/>
      <c r="G21" s="176"/>
      <c r="H21" s="181"/>
      <c r="I21" s="176"/>
      <c r="J21" s="176"/>
      <c r="K21" s="176"/>
      <c r="L21" s="176"/>
      <c r="M21" s="181"/>
      <c r="N21" s="176"/>
      <c r="O21" s="176"/>
      <c r="P21" s="176"/>
      <c r="Q21" s="176"/>
      <c r="R21" s="176"/>
      <c r="S21" s="181"/>
      <c r="T21" s="176"/>
      <c r="U21" s="176"/>
      <c r="V21" s="176"/>
      <c r="W21" s="176"/>
      <c r="X21" s="176"/>
      <c r="Y21" s="176"/>
      <c r="Z21" s="230"/>
      <c r="AA21" s="188"/>
      <c r="AB21" s="189"/>
      <c r="AC21" s="189"/>
      <c r="AD21" s="189"/>
      <c r="AE21" s="189"/>
      <c r="AF21" s="189"/>
      <c r="AG21" s="189"/>
      <c r="AH21" s="189"/>
      <c r="AI21" s="189"/>
      <c r="AJ21" s="189"/>
      <c r="AK21" s="189"/>
      <c r="AL21" s="189"/>
      <c r="AM21" s="189"/>
      <c r="AN21" s="189"/>
      <c r="AO21" s="189"/>
    </row>
    <row r="22" spans="1:41" s="201" customFormat="1" ht="13.95" customHeight="1" thickBot="1" x14ac:dyDescent="0.35">
      <c r="A22" s="840"/>
      <c r="B22" s="227"/>
      <c r="C22" s="202"/>
      <c r="D22" s="176"/>
      <c r="E22" s="176"/>
      <c r="F22" s="176"/>
      <c r="G22" s="868" t="s">
        <v>350</v>
      </c>
      <c r="H22" s="869"/>
      <c r="I22" s="219" t="s">
        <v>351</v>
      </c>
      <c r="J22" s="171"/>
      <c r="K22" s="176"/>
      <c r="L22" s="176"/>
      <c r="M22" s="176"/>
      <c r="N22" s="176"/>
      <c r="O22" s="176"/>
      <c r="P22" s="176"/>
      <c r="Q22" s="176"/>
      <c r="R22" s="868" t="s">
        <v>350</v>
      </c>
      <c r="S22" s="869"/>
      <c r="T22" s="219" t="s">
        <v>351</v>
      </c>
      <c r="U22" s="171"/>
      <c r="V22" s="176"/>
      <c r="W22" s="176"/>
      <c r="X22" s="176"/>
      <c r="Y22" s="176"/>
      <c r="Z22" s="230"/>
      <c r="AA22" s="188"/>
      <c r="AB22" s="189"/>
      <c r="AC22" s="189"/>
      <c r="AD22" s="189"/>
      <c r="AE22" s="189"/>
      <c r="AF22" s="189"/>
      <c r="AG22" s="189"/>
      <c r="AH22" s="189"/>
      <c r="AI22" s="189"/>
      <c r="AJ22" s="189"/>
      <c r="AK22" s="189"/>
      <c r="AL22" s="189"/>
      <c r="AM22" s="189"/>
      <c r="AN22" s="189"/>
      <c r="AO22" s="189"/>
    </row>
    <row r="23" spans="1:41" s="201" customFormat="1" ht="13.95" customHeight="1" thickTop="1" thickBot="1" x14ac:dyDescent="0.35">
      <c r="A23" s="840" t="s">
        <v>321</v>
      </c>
      <c r="B23" s="227">
        <v>5</v>
      </c>
      <c r="C23" s="202"/>
      <c r="D23" s="176"/>
      <c r="E23" s="176"/>
      <c r="F23" s="176"/>
      <c r="G23" s="825">
        <f>$G20*'Model parameters'!$C28</f>
        <v>172.57300163459007</v>
      </c>
      <c r="H23" s="823">
        <f>$H20*'Model parameters'!$C28</f>
        <v>37.881878407592936</v>
      </c>
      <c r="I23" s="824">
        <f>$G20*(1-'Model parameters'!$C28)+$H20*(1-'Model parameters'!$C28)</f>
        <v>11.076572633799115</v>
      </c>
      <c r="J23" s="181"/>
      <c r="K23" s="176"/>
      <c r="L23" s="176"/>
      <c r="M23" s="176"/>
      <c r="N23" s="176"/>
      <c r="O23" s="176"/>
      <c r="P23" s="176"/>
      <c r="Q23" s="176"/>
      <c r="R23" s="827">
        <f>R20*'Model parameters'!$C28</f>
        <v>1773.5599591352495</v>
      </c>
      <c r="S23" s="823">
        <f>S20*'Model parameters'!$C28</f>
        <v>389.31803981017669</v>
      </c>
      <c r="T23" s="826">
        <f>R20*(1-'Model parameters'!$C28)+S20*(1-'Model parameters'!$C28)</f>
        <v>113.83568415502253</v>
      </c>
      <c r="U23" s="235"/>
      <c r="V23" s="176"/>
      <c r="W23" s="176"/>
      <c r="X23" s="176"/>
      <c r="Y23" s="176"/>
      <c r="Z23" s="230"/>
      <c r="AA23" s="188"/>
      <c r="AB23" s="192"/>
      <c r="AC23" s="189"/>
      <c r="AD23" s="189"/>
      <c r="AE23" s="189"/>
      <c r="AF23" s="189"/>
      <c r="AG23" s="189"/>
      <c r="AH23" s="189"/>
      <c r="AI23" s="189"/>
      <c r="AJ23" s="189"/>
      <c r="AK23" s="189"/>
      <c r="AL23" s="189"/>
      <c r="AM23" s="189"/>
      <c r="AN23" s="189"/>
      <c r="AO23" s="189"/>
    </row>
    <row r="24" spans="1:41" s="176" customFormat="1" ht="13.95" customHeight="1" thickTop="1" x14ac:dyDescent="0.3">
      <c r="A24" s="842" t="s">
        <v>348</v>
      </c>
      <c r="B24" s="227"/>
      <c r="C24" s="202"/>
      <c r="G24" s="240">
        <f>G23</f>
        <v>172.57300163459007</v>
      </c>
      <c r="H24" s="240">
        <f>H23</f>
        <v>37.881878407592936</v>
      </c>
      <c r="R24" s="240">
        <f>R23</f>
        <v>1773.5599591352495</v>
      </c>
      <c r="S24" s="240">
        <f>S23</f>
        <v>389.31803981017669</v>
      </c>
      <c r="Z24" s="233"/>
      <c r="AA24" s="196"/>
      <c r="AB24" s="197"/>
    </row>
    <row r="25" spans="1:41" s="801" customFormat="1" ht="13.95" customHeight="1" x14ac:dyDescent="0.3">
      <c r="A25" s="843"/>
      <c r="B25" s="190"/>
      <c r="C25" s="799"/>
      <c r="D25" s="821"/>
      <c r="E25" s="821"/>
      <c r="K25" s="821"/>
      <c r="L25" s="870"/>
      <c r="M25" s="870"/>
      <c r="Z25" s="802"/>
    </row>
    <row r="26" spans="1:41" s="801" customFormat="1" ht="13.95" customHeight="1" x14ac:dyDescent="0.3">
      <c r="A26" s="844"/>
      <c r="C26" s="799"/>
      <c r="D26" s="821"/>
      <c r="E26" s="821"/>
      <c r="K26" s="821"/>
      <c r="L26" s="812"/>
      <c r="M26" s="813"/>
      <c r="N26" s="813"/>
      <c r="Z26" s="802"/>
    </row>
    <row r="27" spans="1:41" s="801" customFormat="1" ht="13.95" customHeight="1" x14ac:dyDescent="0.3">
      <c r="A27" s="845"/>
      <c r="B27" s="803"/>
      <c r="C27" s="799"/>
      <c r="D27" s="821"/>
      <c r="E27" s="821"/>
      <c r="G27" s="870"/>
      <c r="H27" s="870"/>
      <c r="I27" s="800"/>
      <c r="J27" s="800"/>
      <c r="K27" s="821"/>
      <c r="R27" s="870"/>
      <c r="S27" s="870"/>
      <c r="T27" s="800"/>
      <c r="U27" s="800"/>
      <c r="Z27" s="802"/>
    </row>
    <row r="28" spans="1:41" s="801" customFormat="1" ht="13.95" customHeight="1" x14ac:dyDescent="0.3">
      <c r="A28" s="845"/>
      <c r="B28" s="803"/>
      <c r="C28" s="799"/>
      <c r="D28" s="821"/>
      <c r="E28" s="821"/>
      <c r="G28" s="812"/>
      <c r="H28" s="813"/>
      <c r="I28" s="813"/>
      <c r="J28" s="804"/>
      <c r="K28" s="821"/>
      <c r="R28" s="812"/>
      <c r="S28" s="813"/>
      <c r="T28" s="813"/>
      <c r="U28" s="804"/>
      <c r="Z28" s="802"/>
    </row>
    <row r="29" spans="1:41" s="801" customFormat="1" x14ac:dyDescent="0.3">
      <c r="A29" s="845"/>
      <c r="B29" s="803"/>
      <c r="C29" s="799"/>
      <c r="D29" s="821"/>
      <c r="E29" s="821"/>
      <c r="K29" s="821"/>
      <c r="Z29" s="802"/>
    </row>
    <row r="30" spans="1:41" s="808" customFormat="1" x14ac:dyDescent="0.3">
      <c r="A30" s="846"/>
      <c r="B30" s="806"/>
      <c r="C30" s="805"/>
      <c r="G30" s="809"/>
      <c r="L30" s="809"/>
      <c r="R30" s="831"/>
      <c r="AA30" s="810"/>
      <c r="AB30" s="811"/>
    </row>
    <row r="31" spans="1:41" s="808" customFormat="1" x14ac:dyDescent="0.3">
      <c r="A31" s="846"/>
      <c r="B31" s="806"/>
      <c r="C31" s="805"/>
      <c r="G31" s="809"/>
      <c r="L31" s="809"/>
      <c r="N31" s="809"/>
      <c r="R31" s="831"/>
      <c r="AA31" s="810"/>
      <c r="AB31" s="811"/>
    </row>
    <row r="32" spans="1:41" s="808" customFormat="1" x14ac:dyDescent="0.3">
      <c r="A32" s="846"/>
      <c r="B32" s="806"/>
      <c r="C32" s="805"/>
      <c r="G32" s="809"/>
      <c r="H32" s="809"/>
      <c r="M32" s="809"/>
      <c r="R32" s="832"/>
      <c r="S32" s="809" t="s">
        <v>379</v>
      </c>
      <c r="W32" s="809"/>
      <c r="AA32" s="810"/>
      <c r="AB32" s="811"/>
    </row>
    <row r="33" spans="1:28" s="808" customFormat="1" x14ac:dyDescent="0.3">
      <c r="A33" s="846"/>
      <c r="B33" s="806"/>
      <c r="C33" s="805"/>
      <c r="G33" s="809"/>
      <c r="H33" s="809"/>
      <c r="I33" s="809"/>
      <c r="J33" s="809"/>
      <c r="M33" s="809"/>
      <c r="N33" s="809"/>
      <c r="R33" s="833"/>
      <c r="S33" s="809"/>
      <c r="T33" s="809"/>
      <c r="U33" s="809"/>
      <c r="W33" s="809"/>
      <c r="AA33" s="810"/>
      <c r="AB33" s="811"/>
    </row>
    <row r="34" spans="1:28" s="808" customFormat="1" x14ac:dyDescent="0.3">
      <c r="A34" s="846"/>
      <c r="B34" s="806"/>
      <c r="C34" s="805"/>
      <c r="F34" s="807"/>
      <c r="G34" s="807"/>
      <c r="M34" s="809"/>
      <c r="R34" s="831"/>
      <c r="S34" s="809"/>
      <c r="AA34" s="810"/>
      <c r="AB34" s="811"/>
    </row>
    <row r="35" spans="1:28" s="808" customFormat="1" ht="19.95" customHeight="1" x14ac:dyDescent="0.3">
      <c r="A35" s="846"/>
      <c r="B35" s="806"/>
      <c r="C35" s="805"/>
      <c r="F35" s="807"/>
      <c r="G35" s="807"/>
      <c r="H35" s="809"/>
      <c r="M35" s="809"/>
      <c r="N35" s="809"/>
      <c r="R35" s="831"/>
      <c r="S35" s="809"/>
      <c r="T35" s="809"/>
      <c r="U35" s="809"/>
      <c r="W35" s="809"/>
      <c r="AA35" s="810"/>
    </row>
    <row r="36" spans="1:28" s="808" customFormat="1" x14ac:dyDescent="0.3">
      <c r="A36" s="846"/>
      <c r="B36" s="806"/>
      <c r="C36" s="805"/>
      <c r="F36" s="807"/>
      <c r="G36" s="807"/>
      <c r="H36" s="809"/>
      <c r="M36" s="809"/>
      <c r="S36" s="809"/>
      <c r="W36" s="809"/>
      <c r="AA36" s="810"/>
    </row>
    <row r="37" spans="1:28" s="808" customFormat="1" x14ac:dyDescent="0.3">
      <c r="A37" s="846"/>
      <c r="B37" s="806"/>
      <c r="C37" s="805"/>
      <c r="F37" s="807"/>
      <c r="G37" s="807"/>
      <c r="H37" s="809"/>
      <c r="I37" s="809"/>
      <c r="J37" s="809"/>
      <c r="AA37" s="810"/>
    </row>
    <row r="38" spans="1:28" s="801" customFormat="1" x14ac:dyDescent="0.3">
      <c r="A38" s="843"/>
      <c r="B38" s="190"/>
      <c r="C38" s="799"/>
      <c r="D38" s="821"/>
      <c r="E38" s="821"/>
      <c r="F38" s="189"/>
      <c r="G38" s="189"/>
      <c r="H38" s="804"/>
      <c r="K38" s="821"/>
      <c r="M38" s="804"/>
      <c r="S38" s="804"/>
      <c r="W38" s="804"/>
      <c r="Z38" s="802"/>
      <c r="AA38" s="814"/>
    </row>
  </sheetData>
  <mergeCells count="14">
    <mergeCell ref="R22:S22"/>
    <mergeCell ref="L25:M25"/>
    <mergeCell ref="G27:H27"/>
    <mergeCell ref="R27:S27"/>
    <mergeCell ref="R12:S12"/>
    <mergeCell ref="R13:S13"/>
    <mergeCell ref="R17:S17"/>
    <mergeCell ref="G22:H22"/>
    <mergeCell ref="G17:H17"/>
    <mergeCell ref="L17:M17"/>
    <mergeCell ref="G12:H12"/>
    <mergeCell ref="G13:H13"/>
    <mergeCell ref="L12:M12"/>
    <mergeCell ref="L13:M13"/>
  </mergeCells>
  <pageMargins left="0.75" right="0.75" top="1" bottom="1" header="0.5" footer="0.5"/>
  <pageSetup paperSize="9" orientation="portrait" horizontalDpi="4294967292" verticalDpi="4294967292"/>
  <drawing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dimension ref="A1:BB64"/>
  <sheetViews>
    <sheetView tabSelected="1" zoomScale="80" zoomScaleNormal="80" zoomScalePageLayoutView="80" workbookViewId="0">
      <pane xSplit="3" ySplit="3" topLeftCell="D4" activePane="bottomRight" state="frozen"/>
      <selection pane="topRight" activeCell="D1" sqref="D1"/>
      <selection pane="bottomLeft" activeCell="A4" sqref="A4"/>
      <selection pane="bottomRight" activeCell="AI12" sqref="AI12"/>
    </sheetView>
  </sheetViews>
  <sheetFormatPr defaultColWidth="0" defaultRowHeight="13.8" zeroHeight="1" x14ac:dyDescent="0.25"/>
  <cols>
    <col min="1" max="1" width="63.5" style="335" customWidth="1"/>
    <col min="2" max="2" width="5.69921875" style="315" customWidth="1"/>
    <col min="3" max="3" width="9.296875" style="655" customWidth="1"/>
    <col min="4" max="4" width="9.19921875" style="458" customWidth="1"/>
    <col min="5" max="5" width="9.19921875" style="459" customWidth="1"/>
    <col min="6" max="6" width="9.19921875" style="460" customWidth="1"/>
    <col min="7" max="7" width="9.19921875" style="521" customWidth="1"/>
    <col min="8" max="8" width="9.19921875" style="522" customWidth="1"/>
    <col min="9" max="9" width="9.19921875" style="523" customWidth="1"/>
    <col min="10" max="10" width="9.19921875" style="576" customWidth="1"/>
    <col min="11" max="11" width="9.19921875" style="577" customWidth="1"/>
    <col min="12" max="12" width="9.19921875" style="578" customWidth="1"/>
    <col min="13" max="13" width="9.19921875" style="278" customWidth="1"/>
    <col min="14" max="14" width="9.19921875" style="521" customWidth="1"/>
    <col min="15" max="15" width="9.19921875" style="522" customWidth="1"/>
    <col min="16" max="16" width="9.19921875" style="523" customWidth="1"/>
    <col min="17" max="19" width="2.5" style="278" customWidth="1"/>
    <col min="20" max="20" width="9.796875" style="383" customWidth="1"/>
    <col min="21" max="21" width="8.796875" style="383" customWidth="1"/>
    <col min="22" max="22" width="10.296875" style="383" customWidth="1"/>
    <col min="23" max="23" width="0" style="383" hidden="1" customWidth="1"/>
    <col min="24" max="25" width="0" style="384" hidden="1" customWidth="1"/>
    <col min="26" max="26" width="1" style="384" customWidth="1"/>
    <col min="27" max="27" width="10.19921875" style="385" customWidth="1"/>
    <col min="28" max="28" width="9.796875" style="385" customWidth="1"/>
    <col min="29" max="29" width="10.19921875" style="385" customWidth="1"/>
    <col min="30" max="30" width="9.296875" style="281" hidden="1" customWidth="1"/>
    <col min="31" max="31" width="9.19921875" style="281" hidden="1" customWidth="1"/>
    <col min="32" max="32" width="7.19921875" style="281" hidden="1" customWidth="1"/>
    <col min="33" max="33" width="9.296875" style="281" hidden="1" customWidth="1"/>
    <col min="34" max="34" width="10.5" style="254" customWidth="1"/>
    <col min="35" max="35" width="38.296875" style="347" customWidth="1"/>
    <col min="36" max="36" width="43.19921875" style="364" customWidth="1"/>
    <col min="37" max="37" width="30.69921875" style="364" customWidth="1"/>
    <col min="38" max="40" width="0" style="272" hidden="1" customWidth="1"/>
    <col min="41" max="16384" width="10.796875" style="272" hidden="1"/>
  </cols>
  <sheetData>
    <row r="1" spans="1:37" s="248" customFormat="1" x14ac:dyDescent="0.3">
      <c r="A1" s="247"/>
      <c r="B1" s="241"/>
      <c r="C1" s="777"/>
      <c r="D1" s="881" t="s">
        <v>336</v>
      </c>
      <c r="E1" s="882"/>
      <c r="F1" s="883"/>
      <c r="G1" s="512" t="s">
        <v>361</v>
      </c>
      <c r="H1" s="513"/>
      <c r="I1" s="513"/>
      <c r="J1" s="563" t="s">
        <v>369</v>
      </c>
      <c r="K1" s="564"/>
      <c r="L1" s="565"/>
      <c r="M1" s="242"/>
      <c r="N1" s="702" t="s">
        <v>357</v>
      </c>
      <c r="O1" s="703"/>
      <c r="P1" s="704"/>
      <c r="Q1" s="243"/>
      <c r="R1" s="243"/>
      <c r="S1" s="244"/>
      <c r="T1" s="877" t="s">
        <v>335</v>
      </c>
      <c r="U1" s="878"/>
      <c r="V1" s="878"/>
      <c r="W1" s="878"/>
      <c r="X1" s="879"/>
      <c r="Y1" s="369"/>
      <c r="Z1" s="369"/>
      <c r="AA1" s="880" t="s">
        <v>287</v>
      </c>
      <c r="AB1" s="880"/>
      <c r="AC1" s="880"/>
      <c r="AD1" s="245"/>
      <c r="AE1" s="246"/>
      <c r="AF1" s="246"/>
      <c r="AG1" s="246"/>
      <c r="AH1" s="246" t="s">
        <v>20</v>
      </c>
      <c r="AI1" s="342" t="s">
        <v>285</v>
      </c>
      <c r="AJ1" s="241" t="s">
        <v>7</v>
      </c>
      <c r="AK1" s="241" t="s">
        <v>284</v>
      </c>
    </row>
    <row r="2" spans="1:37" s="270" customFormat="1" ht="69" x14ac:dyDescent="0.3">
      <c r="A2" s="334"/>
      <c r="B2" s="268"/>
      <c r="C2" s="778" t="s">
        <v>338</v>
      </c>
      <c r="D2" s="446" t="s">
        <v>277</v>
      </c>
      <c r="E2" s="447" t="s">
        <v>2</v>
      </c>
      <c r="F2" s="448" t="s">
        <v>3</v>
      </c>
      <c r="G2" s="514" t="s">
        <v>277</v>
      </c>
      <c r="H2" s="515" t="s">
        <v>2</v>
      </c>
      <c r="I2" s="515" t="s">
        <v>3</v>
      </c>
      <c r="J2" s="566" t="s">
        <v>277</v>
      </c>
      <c r="K2" s="567" t="s">
        <v>2</v>
      </c>
      <c r="L2" s="568" t="s">
        <v>3</v>
      </c>
      <c r="M2" s="789"/>
      <c r="N2" s="705" t="s">
        <v>277</v>
      </c>
      <c r="O2" s="706" t="s">
        <v>2</v>
      </c>
      <c r="P2" s="707" t="s">
        <v>3</v>
      </c>
      <c r="Q2" s="634"/>
      <c r="R2" s="634"/>
      <c r="S2" s="634"/>
      <c r="T2" s="670" t="s">
        <v>277</v>
      </c>
      <c r="U2" s="370" t="s">
        <v>2</v>
      </c>
      <c r="V2" s="371" t="s">
        <v>3</v>
      </c>
      <c r="W2" s="371" t="s">
        <v>273</v>
      </c>
      <c r="X2" s="671" t="s">
        <v>9</v>
      </c>
      <c r="Y2" s="372" t="s">
        <v>8</v>
      </c>
      <c r="Z2" s="372"/>
      <c r="AA2" s="371" t="s">
        <v>277</v>
      </c>
      <c r="AB2" s="371" t="s">
        <v>2</v>
      </c>
      <c r="AC2" s="371" t="s">
        <v>3</v>
      </c>
      <c r="AD2" s="269" t="s">
        <v>8</v>
      </c>
      <c r="AE2" s="269" t="s">
        <v>275</v>
      </c>
      <c r="AF2" s="269" t="s">
        <v>274</v>
      </c>
      <c r="AG2" s="269" t="s">
        <v>10</v>
      </c>
      <c r="AH2" s="249"/>
      <c r="AI2" s="343"/>
      <c r="AJ2" s="241"/>
      <c r="AK2" s="241"/>
    </row>
    <row r="3" spans="1:37" s="270" customFormat="1" ht="16.95" customHeight="1" x14ac:dyDescent="0.3">
      <c r="A3" s="661" t="s">
        <v>337</v>
      </c>
      <c r="B3" s="271"/>
      <c r="C3" s="779">
        <f>'Model structure'!H2</f>
        <v>1</v>
      </c>
      <c r="D3" s="755">
        <v>1</v>
      </c>
      <c r="E3" s="756">
        <v>2</v>
      </c>
      <c r="F3" s="757">
        <v>3</v>
      </c>
      <c r="G3" s="758">
        <v>4</v>
      </c>
      <c r="H3" s="759">
        <v>5</v>
      </c>
      <c r="I3" s="759">
        <v>6</v>
      </c>
      <c r="J3" s="760">
        <v>7</v>
      </c>
      <c r="K3" s="761">
        <v>8</v>
      </c>
      <c r="L3" s="769">
        <v>9</v>
      </c>
      <c r="M3" s="765"/>
      <c r="N3" s="762">
        <v>90</v>
      </c>
      <c r="O3" s="763">
        <v>91</v>
      </c>
      <c r="P3" s="764">
        <v>92</v>
      </c>
      <c r="Q3" s="765"/>
      <c r="R3" s="765"/>
      <c r="S3" s="765"/>
      <c r="T3" s="766">
        <v>100</v>
      </c>
      <c r="U3" s="767">
        <v>200</v>
      </c>
      <c r="V3" s="768">
        <v>300</v>
      </c>
      <c r="W3" s="371"/>
      <c r="X3" s="671"/>
      <c r="Y3" s="372"/>
      <c r="Z3" s="372"/>
      <c r="AA3" s="371"/>
      <c r="AB3" s="371"/>
      <c r="AC3" s="371"/>
      <c r="AD3" s="269"/>
      <c r="AE3" s="269"/>
      <c r="AF3" s="269"/>
      <c r="AG3" s="269"/>
      <c r="AH3" s="249"/>
      <c r="AI3" s="343"/>
      <c r="AJ3" s="241"/>
      <c r="AK3" s="241"/>
    </row>
    <row r="4" spans="1:37" ht="16.95" customHeight="1" x14ac:dyDescent="0.25">
      <c r="A4" s="247" t="s">
        <v>281</v>
      </c>
      <c r="B4" s="241">
        <v>2</v>
      </c>
      <c r="C4" s="780">
        <f t="shared" ref="C4:C19" si="0">HLOOKUP(C$3,D$3:V$58,B4)</f>
        <v>0.36443328775975203</v>
      </c>
      <c r="D4" s="449">
        <v>0.36443328775975203</v>
      </c>
      <c r="E4" s="450">
        <v>0.1031992852809404</v>
      </c>
      <c r="F4" s="451">
        <v>0.53236742695930761</v>
      </c>
      <c r="G4" s="516">
        <v>0.36443328775975203</v>
      </c>
      <c r="H4" s="517">
        <v>0.1031992852809404</v>
      </c>
      <c r="I4" s="517">
        <v>0.53236742695930761</v>
      </c>
      <c r="J4" s="569">
        <v>0.36443328775975203</v>
      </c>
      <c r="K4" s="570">
        <v>0.1031992852809404</v>
      </c>
      <c r="L4" s="571">
        <v>0.53236742695930761</v>
      </c>
      <c r="M4" s="635"/>
      <c r="N4" s="708">
        <v>0.36443328775975203</v>
      </c>
      <c r="O4" s="709">
        <v>0.1031992852809404</v>
      </c>
      <c r="P4" s="710">
        <v>0.53236742695930761</v>
      </c>
      <c r="Q4" s="635"/>
      <c r="R4" s="635"/>
      <c r="S4" s="635"/>
      <c r="T4" s="672">
        <f>1-U4-V4</f>
        <v>0.36443328775975203</v>
      </c>
      <c r="U4" s="373">
        <f>Y4*(AB4/(AB4+AA4))</f>
        <v>0.1031992852809404</v>
      </c>
      <c r="V4" s="373">
        <f>1-Y4</f>
        <v>0.53236742695930761</v>
      </c>
      <c r="W4" s="374">
        <f>AF4/AE4</f>
        <v>4.2623210019469204E-3</v>
      </c>
      <c r="X4" s="673">
        <f>SUM(T4:V4)</f>
        <v>1</v>
      </c>
      <c r="Y4" s="375">
        <f>AD4/AG4</f>
        <v>0.46763257304069239</v>
      </c>
      <c r="Z4" s="375"/>
      <c r="AA4" s="376">
        <v>515094</v>
      </c>
      <c r="AB4" s="376">
        <v>145863</v>
      </c>
      <c r="AC4" s="376">
        <v>779085</v>
      </c>
      <c r="AD4" s="257">
        <v>684572</v>
      </c>
      <c r="AE4" s="257">
        <v>746307</v>
      </c>
      <c r="AF4" s="257">
        <v>3181</v>
      </c>
      <c r="AG4" s="257">
        <v>1463910</v>
      </c>
      <c r="AH4" s="250" t="s">
        <v>286</v>
      </c>
      <c r="AI4" s="344" t="s">
        <v>278</v>
      </c>
      <c r="AJ4" s="362" t="s">
        <v>279</v>
      </c>
      <c r="AK4" s="362"/>
    </row>
    <row r="5" spans="1:37" ht="16.95" customHeight="1" x14ac:dyDescent="0.25">
      <c r="A5" s="247" t="s">
        <v>11</v>
      </c>
      <c r="B5" s="241">
        <v>3</v>
      </c>
      <c r="C5" s="780">
        <f t="shared" si="0"/>
        <v>0.38617573467691246</v>
      </c>
      <c r="D5" s="449">
        <v>0.38617573467691246</v>
      </c>
      <c r="E5" s="450">
        <v>0.12995998063329173</v>
      </c>
      <c r="F5" s="451">
        <v>0.48386428468979581</v>
      </c>
      <c r="G5" s="516">
        <v>0.38617573467691246</v>
      </c>
      <c r="H5" s="517">
        <v>0.12995998063329173</v>
      </c>
      <c r="I5" s="517">
        <v>0.48386428468979581</v>
      </c>
      <c r="J5" s="569">
        <v>0.38617573467691246</v>
      </c>
      <c r="K5" s="570">
        <v>0.12995998063329173</v>
      </c>
      <c r="L5" s="571">
        <v>0.48386428468979581</v>
      </c>
      <c r="M5" s="635"/>
      <c r="N5" s="708">
        <v>0.38617573467691246</v>
      </c>
      <c r="O5" s="709">
        <v>0.12995998063329173</v>
      </c>
      <c r="P5" s="710">
        <v>0.48386428468979581</v>
      </c>
      <c r="Q5" s="635"/>
      <c r="R5" s="635"/>
      <c r="S5" s="635"/>
      <c r="T5" s="672">
        <f>1-U5-V5</f>
        <v>0.38617573467691246</v>
      </c>
      <c r="U5" s="373">
        <f>Y5*(AB5/(AB5+AA5))</f>
        <v>0.12995998063329173</v>
      </c>
      <c r="V5" s="373">
        <f>1-Y5</f>
        <v>0.48386428468979581</v>
      </c>
      <c r="W5" s="374">
        <f>AF5/AE5</f>
        <v>3.2763626523910866E-3</v>
      </c>
      <c r="X5" s="673">
        <f>SUM(T5:V5)</f>
        <v>1</v>
      </c>
      <c r="Y5" s="375">
        <f>AD5/AG5</f>
        <v>0.51613571531020419</v>
      </c>
      <c r="Z5" s="375"/>
      <c r="AA5" s="376">
        <v>143244</v>
      </c>
      <c r="AB5" s="376">
        <v>48206</v>
      </c>
      <c r="AC5" s="376">
        <v>210843</v>
      </c>
      <c r="AD5" s="257">
        <v>226709</v>
      </c>
      <c r="AE5" s="257">
        <v>136737</v>
      </c>
      <c r="AF5" s="257">
        <v>448</v>
      </c>
      <c r="AG5" s="257">
        <v>439243</v>
      </c>
      <c r="AH5" s="250" t="s">
        <v>286</v>
      </c>
      <c r="AI5" s="344" t="s">
        <v>278</v>
      </c>
      <c r="AJ5" s="362" t="s">
        <v>280</v>
      </c>
      <c r="AK5" s="362"/>
    </row>
    <row r="6" spans="1:37" ht="13.95" customHeight="1" x14ac:dyDescent="0.25">
      <c r="A6" s="662" t="s">
        <v>0</v>
      </c>
      <c r="B6" s="241">
        <v>4</v>
      </c>
      <c r="C6" s="780">
        <f t="shared" si="0"/>
        <v>0.35</v>
      </c>
      <c r="D6" s="452">
        <v>0.35</v>
      </c>
      <c r="E6" s="453">
        <v>0.33</v>
      </c>
      <c r="F6" s="454">
        <v>0.48</v>
      </c>
      <c r="G6" s="518">
        <v>1</v>
      </c>
      <c r="H6" s="519">
        <v>1</v>
      </c>
      <c r="I6" s="519">
        <v>1</v>
      </c>
      <c r="J6" s="572">
        <v>1</v>
      </c>
      <c r="K6" s="573">
        <v>1</v>
      </c>
      <c r="L6" s="574">
        <v>1</v>
      </c>
      <c r="M6" s="636"/>
      <c r="N6" s="711">
        <v>0.35</v>
      </c>
      <c r="O6" s="712">
        <v>0.33</v>
      </c>
      <c r="P6" s="713">
        <v>0.48</v>
      </c>
      <c r="Q6" s="636"/>
      <c r="R6" s="636"/>
      <c r="S6" s="636"/>
      <c r="T6" s="674">
        <v>0.35</v>
      </c>
      <c r="U6" s="377">
        <v>0.33</v>
      </c>
      <c r="V6" s="377">
        <v>0.48</v>
      </c>
      <c r="W6" s="377"/>
      <c r="X6" s="675">
        <f>(AA6+AC6)/AG4</f>
        <v>0.37860503719490951</v>
      </c>
      <c r="Y6" s="378"/>
      <c r="Z6" s="378"/>
      <c r="AA6" s="379">
        <f>T6*AA4</f>
        <v>180282.9</v>
      </c>
      <c r="AB6" s="379">
        <f>U6*AB4</f>
        <v>48134.79</v>
      </c>
      <c r="AC6" s="379">
        <f>V6*AC4</f>
        <v>373960.8</v>
      </c>
      <c r="AD6" s="257">
        <f>SUM(AA6:AB6)</f>
        <v>228417.69</v>
      </c>
      <c r="AE6" s="273"/>
      <c r="AF6" s="273"/>
      <c r="AG6" s="273">
        <f>AC6+AA6</f>
        <v>554243.69999999995</v>
      </c>
      <c r="AH6" s="251"/>
      <c r="AI6" s="345"/>
      <c r="AJ6" s="362" t="s">
        <v>283</v>
      </c>
      <c r="AK6" s="362" t="s">
        <v>13</v>
      </c>
    </row>
    <row r="7" spans="1:37" s="277" customFormat="1" ht="16.95" hidden="1" customHeight="1" x14ac:dyDescent="0.25">
      <c r="A7" s="663" t="s">
        <v>293</v>
      </c>
      <c r="B7" s="274">
        <v>5</v>
      </c>
      <c r="C7" s="780">
        <f t="shared" si="0"/>
        <v>0.65</v>
      </c>
      <c r="D7" s="455">
        <v>0.65</v>
      </c>
      <c r="E7" s="456">
        <v>0.66999999999999993</v>
      </c>
      <c r="F7" s="457">
        <v>0.52</v>
      </c>
      <c r="G7" s="520">
        <f t="shared" ref="G7:L7" si="1">1-G6</f>
        <v>0</v>
      </c>
      <c r="H7" s="520">
        <f t="shared" si="1"/>
        <v>0</v>
      </c>
      <c r="I7" s="520">
        <f t="shared" si="1"/>
        <v>0</v>
      </c>
      <c r="J7" s="770">
        <f t="shared" si="1"/>
        <v>0</v>
      </c>
      <c r="K7" s="575">
        <f t="shared" si="1"/>
        <v>0</v>
      </c>
      <c r="L7" s="771">
        <f t="shared" si="1"/>
        <v>0</v>
      </c>
      <c r="M7" s="637"/>
      <c r="N7" s="714">
        <v>0.65</v>
      </c>
      <c r="O7" s="715">
        <v>0.66999999999999993</v>
      </c>
      <c r="P7" s="716">
        <v>0.52</v>
      </c>
      <c r="Q7" s="637"/>
      <c r="R7" s="637"/>
      <c r="S7" s="637"/>
      <c r="T7" s="676">
        <f>1-T6</f>
        <v>0.65</v>
      </c>
      <c r="U7" s="380">
        <f>1-U6</f>
        <v>0.66999999999999993</v>
      </c>
      <c r="V7" s="380">
        <f>1-V6</f>
        <v>0.52</v>
      </c>
      <c r="W7" s="380"/>
      <c r="X7" s="677">
        <f>1-X6</f>
        <v>0.62139496280509054</v>
      </c>
      <c r="Y7" s="381"/>
      <c r="Z7" s="381"/>
      <c r="AA7" s="382">
        <f>T7*AA4</f>
        <v>334811.10000000003</v>
      </c>
      <c r="AB7" s="382">
        <f>U7*AB4</f>
        <v>97728.209999999992</v>
      </c>
      <c r="AC7" s="382">
        <f>V7*AC4</f>
        <v>405124.2</v>
      </c>
      <c r="AD7" s="275">
        <f>SUM(AA7:AB7)</f>
        <v>432539.31000000006</v>
      </c>
      <c r="AE7" s="276"/>
      <c r="AF7" s="276"/>
      <c r="AG7" s="276">
        <f t="shared" ref="AG7" si="2">AC7+AA7</f>
        <v>739935.3</v>
      </c>
      <c r="AH7" s="252"/>
      <c r="AI7" s="346"/>
      <c r="AJ7" s="363"/>
      <c r="AK7" s="363"/>
    </row>
    <row r="8" spans="1:37" ht="3" customHeight="1" x14ac:dyDescent="0.25">
      <c r="A8" s="664"/>
      <c r="B8" s="241">
        <v>6</v>
      </c>
      <c r="C8" s="780">
        <f t="shared" si="0"/>
        <v>0</v>
      </c>
      <c r="I8" s="522"/>
      <c r="N8" s="717"/>
      <c r="O8" s="718"/>
      <c r="P8" s="719"/>
      <c r="T8" s="678"/>
      <c r="X8" s="679"/>
    </row>
    <row r="9" spans="1:37" ht="16.95" customHeight="1" x14ac:dyDescent="0.25">
      <c r="A9" s="662" t="s">
        <v>14</v>
      </c>
      <c r="B9" s="241">
        <v>7</v>
      </c>
      <c r="C9" s="780">
        <f t="shared" si="0"/>
        <v>3.0719975754214916E-2</v>
      </c>
      <c r="D9" s="449">
        <v>3.0719975754214916E-2</v>
      </c>
      <c r="E9" s="450">
        <v>0.26028938647729849</v>
      </c>
      <c r="F9" s="451">
        <v>9.6273916859044937E-3</v>
      </c>
      <c r="G9" s="516">
        <v>1.517198802548661E-2</v>
      </c>
      <c r="H9" s="517">
        <v>0.12360228433530093</v>
      </c>
      <c r="I9" s="517">
        <v>1.0754924045514929E-2</v>
      </c>
      <c r="J9" s="569">
        <v>1.517198802548661E-2</v>
      </c>
      <c r="K9" s="570">
        <v>0.12360228433530093</v>
      </c>
      <c r="L9" s="571">
        <v>1.0754924045514929E-2</v>
      </c>
      <c r="M9" s="635"/>
      <c r="N9" s="708">
        <v>3.0719975754214916E-2</v>
      </c>
      <c r="O9" s="709">
        <v>0.26028938647729849</v>
      </c>
      <c r="P9" s="710">
        <v>9.6273916859044937E-3</v>
      </c>
      <c r="Q9" s="635"/>
      <c r="R9" s="635"/>
      <c r="S9" s="635"/>
      <c r="T9" s="672">
        <f>T11*T10</f>
        <v>3.0719975754214916E-2</v>
      </c>
      <c r="U9" s="373">
        <f>U11*U10</f>
        <v>0.26028938647729849</v>
      </c>
      <c r="V9" s="373">
        <f>V11*V10</f>
        <v>9.6273916859044937E-3</v>
      </c>
      <c r="W9" s="386"/>
      <c r="X9" s="675"/>
      <c r="Y9" s="378"/>
      <c r="Z9" s="378"/>
      <c r="AA9" s="379">
        <f>T9*AA$6</f>
        <v>5538.2863168995518</v>
      </c>
      <c r="AB9" s="379">
        <f>U9*AB$6</f>
        <v>12528.974957313603</v>
      </c>
      <c r="AC9" s="379">
        <f>V9*AC$6</f>
        <v>3600.2670967741929</v>
      </c>
      <c r="AD9" s="257">
        <f>SUM(AA9:AB9)</f>
        <v>18067.261274213153</v>
      </c>
      <c r="AE9" s="273"/>
      <c r="AF9" s="273"/>
      <c r="AG9" s="273">
        <f>AC9+AA9</f>
        <v>9138.5534136737442</v>
      </c>
      <c r="AH9" s="251"/>
      <c r="AI9" s="345"/>
      <c r="AJ9" s="362"/>
      <c r="AK9" s="362"/>
    </row>
    <row r="10" spans="1:37" ht="16.95" customHeight="1" x14ac:dyDescent="0.25">
      <c r="A10" s="662" t="s">
        <v>15</v>
      </c>
      <c r="B10" s="241">
        <v>8</v>
      </c>
      <c r="C10" s="780">
        <f t="shared" si="0"/>
        <v>6.7999946330944477E-3</v>
      </c>
      <c r="D10" s="449">
        <v>6.7999946330944477E-3</v>
      </c>
      <c r="E10" s="450">
        <v>5.6278786265361841E-2</v>
      </c>
      <c r="F10" s="451">
        <v>1.1795723146693794E-2</v>
      </c>
      <c r="G10" s="516">
        <v>1.517198802548661E-2</v>
      </c>
      <c r="H10" s="517">
        <v>0.12360228433530093</v>
      </c>
      <c r="I10" s="517">
        <v>1.0754924045514929E-2</v>
      </c>
      <c r="J10" s="569">
        <v>1.517198802548661E-2</v>
      </c>
      <c r="K10" s="570">
        <v>0.12360228433530093</v>
      </c>
      <c r="L10" s="571">
        <v>1.0754924045514929E-2</v>
      </c>
      <c r="M10" s="635"/>
      <c r="N10" s="708">
        <v>6.7999946330944477E-3</v>
      </c>
      <c r="O10" s="709">
        <v>5.6278786265361841E-2</v>
      </c>
      <c r="P10" s="710">
        <v>1.1795723146693794E-2</v>
      </c>
      <c r="Q10" s="635"/>
      <c r="R10" s="635"/>
      <c r="S10" s="635"/>
      <c r="T10" s="672">
        <f>AA12/(AA7+T11*AA6)</f>
        <v>6.7999946330944477E-3</v>
      </c>
      <c r="U10" s="373">
        <f>AB12/(AB7+U11*AB6)</f>
        <v>5.6278786265361841E-2</v>
      </c>
      <c r="V10" s="373">
        <f>AC12/(AC7+V11*AC6)</f>
        <v>1.1795723146693794E-2</v>
      </c>
      <c r="W10" s="386"/>
      <c r="X10" s="675"/>
      <c r="Y10" s="378"/>
      <c r="Z10" s="378"/>
      <c r="AA10" s="379">
        <f>T10*AA$7</f>
        <v>2276.7136831004486</v>
      </c>
      <c r="AB10" s="379">
        <f>U10*AB$7</f>
        <v>5500.0250426863977</v>
      </c>
      <c r="AC10" s="379">
        <f>V10*AC$7</f>
        <v>4778.7329032258058</v>
      </c>
      <c r="AD10" s="257">
        <f>SUM(AA10:AB10)</f>
        <v>7776.7387257868468</v>
      </c>
      <c r="AE10" s="273"/>
      <c r="AF10" s="273"/>
      <c r="AG10" s="273">
        <f>AC10+AA10</f>
        <v>7055.446586326254</v>
      </c>
      <c r="AH10" s="251"/>
      <c r="AI10" s="345"/>
      <c r="AJ10" s="362"/>
      <c r="AK10" s="362"/>
    </row>
    <row r="11" spans="1:37" ht="16.95" customHeight="1" x14ac:dyDescent="0.25">
      <c r="A11" s="662" t="s">
        <v>288</v>
      </c>
      <c r="B11" s="241">
        <v>9</v>
      </c>
      <c r="C11" s="781">
        <f t="shared" si="0"/>
        <v>4.5176470588235293</v>
      </c>
      <c r="D11" s="461">
        <v>4.5176470588235293</v>
      </c>
      <c r="E11" s="462">
        <v>4.6249999999999991</v>
      </c>
      <c r="F11" s="463">
        <v>0.81617647058823528</v>
      </c>
      <c r="G11" s="631">
        <v>4.5176470588235293</v>
      </c>
      <c r="H11" s="632">
        <v>4.6249999999999991</v>
      </c>
      <c r="I11" s="632">
        <v>0.81617647058823528</v>
      </c>
      <c r="J11" s="579">
        <v>4.5176470588235293</v>
      </c>
      <c r="K11" s="580">
        <v>4.6249999999999991</v>
      </c>
      <c r="L11" s="581">
        <v>0.81617647058823528</v>
      </c>
      <c r="M11" s="638"/>
      <c r="N11" s="720">
        <v>4.5176470588235293</v>
      </c>
      <c r="O11" s="721">
        <v>4.6249999999999991</v>
      </c>
      <c r="P11" s="722">
        <v>0.81617647058823528</v>
      </c>
      <c r="Q11" s="638"/>
      <c r="R11" s="638"/>
      <c r="S11" s="638"/>
      <c r="T11" s="680">
        <v>4.5176470588235293</v>
      </c>
      <c r="U11" s="387">
        <v>4.6249999999999991</v>
      </c>
      <c r="V11" s="388">
        <v>0.81617647058823528</v>
      </c>
      <c r="W11" s="388"/>
      <c r="X11" s="681"/>
      <c r="Y11" s="389">
        <v>4.5</v>
      </c>
      <c r="Z11" s="388"/>
      <c r="AA11" s="390"/>
      <c r="AB11" s="390"/>
      <c r="AC11" s="390"/>
      <c r="AD11" s="273"/>
      <c r="AE11" s="273"/>
      <c r="AF11" s="273"/>
      <c r="AG11" s="273"/>
      <c r="AH11" s="255"/>
      <c r="AI11" s="348"/>
      <c r="AJ11" s="362"/>
      <c r="AK11" s="362"/>
    </row>
    <row r="12" spans="1:37" ht="16.95" customHeight="1" x14ac:dyDescent="0.25">
      <c r="A12" s="662" t="s">
        <v>16</v>
      </c>
      <c r="B12" s="241">
        <v>10</v>
      </c>
      <c r="C12" s="780">
        <f t="shared" si="0"/>
        <v>1.517198802548661E-2</v>
      </c>
      <c r="D12" s="449">
        <v>1.517198802548661E-2</v>
      </c>
      <c r="E12" s="450">
        <v>0.12360228433530093</v>
      </c>
      <c r="F12" s="451">
        <v>1.0754924045514929E-2</v>
      </c>
      <c r="G12" s="516">
        <v>1.517198802548661E-2</v>
      </c>
      <c r="H12" s="517">
        <v>0.12360228433530093</v>
      </c>
      <c r="I12" s="517">
        <v>1.0754924045514929E-2</v>
      </c>
      <c r="J12" s="569">
        <v>1.517198802548661E-2</v>
      </c>
      <c r="K12" s="570">
        <v>0.12360228433530093</v>
      </c>
      <c r="L12" s="571">
        <v>1.0754924045514929E-2</v>
      </c>
      <c r="M12" s="635"/>
      <c r="N12" s="708">
        <v>1.517198802548661E-2</v>
      </c>
      <c r="O12" s="709">
        <v>0.12360228433530093</v>
      </c>
      <c r="P12" s="710">
        <v>1.0754924045514929E-2</v>
      </c>
      <c r="Q12" s="635"/>
      <c r="R12" s="635"/>
      <c r="S12" s="635"/>
      <c r="T12" s="672">
        <f>(T9*AA6+T10*AA7)/AA4</f>
        <v>1.517198802548661E-2</v>
      </c>
      <c r="U12" s="373">
        <f>(U9*AB6+U10*AB7)/AB4</f>
        <v>0.12360228433530093</v>
      </c>
      <c r="V12" s="373">
        <f>(V9*AC6+V10*AC7)/AC4</f>
        <v>1.0754924045514929E-2</v>
      </c>
      <c r="W12" s="391"/>
      <c r="X12" s="675">
        <f>AG12/AG$4</f>
        <v>2.3879883326160763E-2</v>
      </c>
      <c r="Y12" s="378"/>
      <c r="Z12" s="378"/>
      <c r="AA12" s="376">
        <v>7815</v>
      </c>
      <c r="AB12" s="376">
        <v>18029</v>
      </c>
      <c r="AC12" s="376">
        <v>8379</v>
      </c>
      <c r="AD12" s="257">
        <v>26575</v>
      </c>
      <c r="AE12" s="257">
        <v>7999</v>
      </c>
      <c r="AF12" s="257">
        <v>29</v>
      </c>
      <c r="AG12" s="257">
        <v>34958</v>
      </c>
      <c r="AH12" s="250" t="s">
        <v>1</v>
      </c>
      <c r="AI12" s="349" t="s">
        <v>282</v>
      </c>
      <c r="AJ12" s="362"/>
      <c r="AK12" s="362"/>
    </row>
    <row r="13" spans="1:37" s="282" customFormat="1" ht="16.95" hidden="1" customHeight="1" x14ac:dyDescent="0.25">
      <c r="A13" s="665" t="s">
        <v>289</v>
      </c>
      <c r="B13" s="241">
        <v>11</v>
      </c>
      <c r="C13" s="780">
        <f t="shared" si="0"/>
        <v>1.517198802548661E-2</v>
      </c>
      <c r="D13" s="464">
        <v>1.517198802548661E-2</v>
      </c>
      <c r="E13" s="465">
        <v>0.12360228433530093</v>
      </c>
      <c r="F13" s="466">
        <v>1.0754924045514929E-2</v>
      </c>
      <c r="G13" s="524">
        <v>1.517198802548661E-2</v>
      </c>
      <c r="H13" s="525">
        <v>0.12360228433530093</v>
      </c>
      <c r="I13" s="525">
        <v>1.0754924045514929E-2</v>
      </c>
      <c r="J13" s="582">
        <v>1.517198802548661E-2</v>
      </c>
      <c r="K13" s="583">
        <v>0.12360228433530093</v>
      </c>
      <c r="L13" s="584">
        <v>1.0754924045514929E-2</v>
      </c>
      <c r="M13" s="639"/>
      <c r="N13" s="723">
        <v>1.517198802548661E-2</v>
      </c>
      <c r="O13" s="724">
        <v>0.12360228433530093</v>
      </c>
      <c r="P13" s="725">
        <v>1.0754924045514929E-2</v>
      </c>
      <c r="Q13" s="639"/>
      <c r="R13" s="639"/>
      <c r="S13" s="639"/>
      <c r="T13" s="682">
        <f>AA13/AA4</f>
        <v>1.517198802548661E-2</v>
      </c>
      <c r="U13" s="392">
        <f t="shared" ref="U13:V13" si="3">AB13/AB4</f>
        <v>0.12360228433530093</v>
      </c>
      <c r="V13" s="392">
        <f t="shared" si="3"/>
        <v>1.0754924045514929E-2</v>
      </c>
      <c r="W13" s="393"/>
      <c r="X13" s="683">
        <f>AG13/AG4</f>
        <v>2.3879883326160763E-2</v>
      </c>
      <c r="Y13" s="394"/>
      <c r="Z13" s="394"/>
      <c r="AA13" s="395">
        <f>AA9+AA10</f>
        <v>7815</v>
      </c>
      <c r="AB13" s="395">
        <f>AB9+AB10</f>
        <v>18029</v>
      </c>
      <c r="AC13" s="395">
        <f>AC9+AC10</f>
        <v>8378.9999999999982</v>
      </c>
      <c r="AD13" s="257">
        <v>26575</v>
      </c>
      <c r="AE13" s="257">
        <v>7999</v>
      </c>
      <c r="AF13" s="257">
        <v>29</v>
      </c>
      <c r="AG13" s="257">
        <v>34958</v>
      </c>
      <c r="AH13" s="256"/>
      <c r="AI13" s="350"/>
      <c r="AJ13" s="365"/>
      <c r="AK13" s="365"/>
    </row>
    <row r="14" spans="1:37" ht="16.95" hidden="1" customHeight="1" x14ac:dyDescent="0.25">
      <c r="A14" s="662" t="s">
        <v>84</v>
      </c>
      <c r="B14" s="241">
        <v>12</v>
      </c>
      <c r="C14" s="780">
        <f t="shared" si="0"/>
        <v>0.95</v>
      </c>
      <c r="D14" s="467">
        <v>0.95</v>
      </c>
      <c r="E14" s="468">
        <v>0.95</v>
      </c>
      <c r="F14" s="469">
        <v>0.95</v>
      </c>
      <c r="G14" s="526">
        <v>0.95</v>
      </c>
      <c r="H14" s="527">
        <v>0.95</v>
      </c>
      <c r="I14" s="527">
        <v>0.95</v>
      </c>
      <c r="J14" s="585">
        <v>0.95</v>
      </c>
      <c r="K14" s="586">
        <v>0.95</v>
      </c>
      <c r="L14" s="587">
        <v>0.95</v>
      </c>
      <c r="M14" s="640"/>
      <c r="N14" s="726">
        <v>1</v>
      </c>
      <c r="O14" s="727">
        <v>1</v>
      </c>
      <c r="P14" s="728">
        <v>1</v>
      </c>
      <c r="Q14" s="640"/>
      <c r="R14" s="640"/>
      <c r="S14" s="640"/>
      <c r="T14" s="684">
        <v>1</v>
      </c>
      <c r="U14" s="374">
        <v>1</v>
      </c>
      <c r="V14" s="396">
        <v>1</v>
      </c>
      <c r="W14" s="397"/>
      <c r="X14" s="681">
        <v>0.95</v>
      </c>
      <c r="Y14" s="388"/>
      <c r="Z14" s="388"/>
      <c r="AA14" s="390"/>
      <c r="AB14" s="390"/>
      <c r="AC14" s="390"/>
      <c r="AD14" s="283"/>
      <c r="AE14" s="283"/>
      <c r="AF14" s="283"/>
      <c r="AG14" s="283"/>
      <c r="AH14" s="258"/>
      <c r="AI14" s="351"/>
      <c r="AJ14" s="362"/>
      <c r="AK14" s="362"/>
    </row>
    <row r="15" spans="1:37" s="284" customFormat="1" ht="16.95" hidden="1" customHeight="1" x14ac:dyDescent="0.25">
      <c r="A15" s="662" t="s">
        <v>83</v>
      </c>
      <c r="B15" s="241">
        <v>13</v>
      </c>
      <c r="C15" s="780">
        <f t="shared" si="0"/>
        <v>0.5</v>
      </c>
      <c r="D15" s="467">
        <v>0.5</v>
      </c>
      <c r="E15" s="468">
        <v>0.5</v>
      </c>
      <c r="F15" s="469">
        <v>0.5</v>
      </c>
      <c r="G15" s="526">
        <v>0.5</v>
      </c>
      <c r="H15" s="527">
        <v>0.5</v>
      </c>
      <c r="I15" s="527">
        <v>0.5</v>
      </c>
      <c r="J15" s="585">
        <v>0.95</v>
      </c>
      <c r="K15" s="586">
        <v>0.95</v>
      </c>
      <c r="L15" s="587">
        <v>0.95</v>
      </c>
      <c r="M15" s="640"/>
      <c r="N15" s="726">
        <v>0</v>
      </c>
      <c r="O15" s="727">
        <v>0</v>
      </c>
      <c r="P15" s="728">
        <v>0</v>
      </c>
      <c r="Q15" s="640"/>
      <c r="R15" s="640"/>
      <c r="S15" s="640"/>
      <c r="T15" s="684">
        <v>0</v>
      </c>
      <c r="U15" s="374">
        <v>0</v>
      </c>
      <c r="V15" s="396">
        <v>0</v>
      </c>
      <c r="W15" s="397"/>
      <c r="X15" s="681"/>
      <c r="Y15" s="388"/>
      <c r="Z15" s="388"/>
      <c r="AA15" s="390"/>
      <c r="AB15" s="390"/>
      <c r="AC15" s="390"/>
      <c r="AD15" s="283"/>
      <c r="AE15" s="283"/>
      <c r="AF15" s="283"/>
      <c r="AG15" s="283"/>
      <c r="AH15" s="258"/>
      <c r="AI15" s="351"/>
      <c r="AJ15" s="362"/>
      <c r="AK15" s="362"/>
    </row>
    <row r="16" spans="1:37" ht="16.95" hidden="1" customHeight="1" x14ac:dyDescent="0.25">
      <c r="A16" s="666" t="s">
        <v>291</v>
      </c>
      <c r="B16" s="241">
        <v>14</v>
      </c>
      <c r="C16" s="780">
        <f t="shared" si="0"/>
        <v>0.70867387292380701</v>
      </c>
      <c r="D16" s="470">
        <v>0.70867387292380701</v>
      </c>
      <c r="E16" s="471">
        <v>0.69493454752418904</v>
      </c>
      <c r="F16" s="469">
        <v>0.42967741935483861</v>
      </c>
      <c r="G16" s="526">
        <v>1</v>
      </c>
      <c r="H16" s="527">
        <v>1</v>
      </c>
      <c r="I16" s="527">
        <v>1</v>
      </c>
      <c r="J16" s="585">
        <v>1</v>
      </c>
      <c r="K16" s="586">
        <v>1</v>
      </c>
      <c r="L16" s="587">
        <v>1</v>
      </c>
      <c r="M16" s="640"/>
      <c r="N16" s="726">
        <v>0.70867387292380701</v>
      </c>
      <c r="O16" s="727">
        <v>0.69493454752418904</v>
      </c>
      <c r="P16" s="728">
        <v>0.42967741935483861</v>
      </c>
      <c r="Q16" s="640"/>
      <c r="R16" s="640"/>
      <c r="S16" s="640"/>
      <c r="T16" s="685">
        <f>AA9/AA12</f>
        <v>0.70867387292380701</v>
      </c>
      <c r="U16" s="396">
        <f>AB9/AB12</f>
        <v>0.69493454752418904</v>
      </c>
      <c r="V16" s="398">
        <f>AC9/AC12</f>
        <v>0.42967741935483861</v>
      </c>
      <c r="W16" s="386"/>
      <c r="X16" s="675">
        <f>AG9/AG12</f>
        <v>0.26141522437421316</v>
      </c>
      <c r="Y16" s="378"/>
      <c r="Z16" s="378"/>
      <c r="AA16" s="376"/>
      <c r="AB16" s="376"/>
      <c r="AC16" s="376"/>
      <c r="AD16" s="283"/>
      <c r="AE16" s="285"/>
      <c r="AF16" s="285"/>
      <c r="AG16" s="285"/>
      <c r="AH16" s="246"/>
      <c r="AI16" s="352"/>
      <c r="AJ16" s="362"/>
      <c r="AK16" s="362"/>
    </row>
    <row r="17" spans="1:37" ht="16.95" hidden="1" customHeight="1" x14ac:dyDescent="0.25">
      <c r="A17" s="667" t="s">
        <v>17</v>
      </c>
      <c r="B17" s="241">
        <v>15</v>
      </c>
      <c r="C17" s="780">
        <f t="shared" si="0"/>
        <v>0.1</v>
      </c>
      <c r="D17" s="470">
        <v>0.1</v>
      </c>
      <c r="E17" s="471">
        <v>0.2</v>
      </c>
      <c r="F17" s="469">
        <v>0.1</v>
      </c>
      <c r="G17" s="526">
        <v>0.1</v>
      </c>
      <c r="H17" s="527">
        <v>0.2</v>
      </c>
      <c r="I17" s="527">
        <v>0.1</v>
      </c>
      <c r="J17" s="585">
        <v>0.1</v>
      </c>
      <c r="K17" s="586">
        <v>0.2</v>
      </c>
      <c r="L17" s="587">
        <v>0.1</v>
      </c>
      <c r="M17" s="640"/>
      <c r="N17" s="726">
        <v>0.1</v>
      </c>
      <c r="O17" s="727">
        <v>0.2</v>
      </c>
      <c r="P17" s="728">
        <v>0.1</v>
      </c>
      <c r="Q17" s="641"/>
      <c r="R17" s="641"/>
      <c r="S17" s="641"/>
      <c r="T17" s="686">
        <v>0.1</v>
      </c>
      <c r="U17" s="398">
        <v>0.2</v>
      </c>
      <c r="V17" s="398">
        <v>0.1</v>
      </c>
      <c r="W17" s="390"/>
      <c r="X17" s="675"/>
      <c r="Y17" s="378"/>
      <c r="Z17" s="378"/>
      <c r="AA17" s="399"/>
      <c r="AB17" s="399"/>
      <c r="AC17" s="399"/>
      <c r="AE17" s="286"/>
      <c r="AF17" s="286"/>
      <c r="AG17" s="286"/>
      <c r="AH17" s="260"/>
      <c r="AI17" s="353"/>
      <c r="AJ17" s="308"/>
      <c r="AK17" s="308" t="s">
        <v>18</v>
      </c>
    </row>
    <row r="18" spans="1:37" s="289" customFormat="1" ht="16.95" hidden="1" customHeight="1" x14ac:dyDescent="0.25">
      <c r="A18" s="667" t="s">
        <v>19</v>
      </c>
      <c r="B18" s="287">
        <v>16</v>
      </c>
      <c r="C18" s="780">
        <f t="shared" si="0"/>
        <v>2</v>
      </c>
      <c r="D18" s="472">
        <v>2</v>
      </c>
      <c r="E18" s="473">
        <v>2</v>
      </c>
      <c r="F18" s="474">
        <v>2</v>
      </c>
      <c r="G18" s="528">
        <v>2</v>
      </c>
      <c r="H18" s="529">
        <v>2</v>
      </c>
      <c r="I18" s="529">
        <v>2</v>
      </c>
      <c r="J18" s="588">
        <v>2</v>
      </c>
      <c r="K18" s="589">
        <v>2</v>
      </c>
      <c r="L18" s="590">
        <v>2</v>
      </c>
      <c r="M18" s="790"/>
      <c r="N18" s="729">
        <v>2</v>
      </c>
      <c r="O18" s="730">
        <v>2</v>
      </c>
      <c r="P18" s="731">
        <v>2</v>
      </c>
      <c r="Q18" s="642"/>
      <c r="R18" s="642"/>
      <c r="S18" s="642"/>
      <c r="T18" s="687">
        <v>2</v>
      </c>
      <c r="U18" s="688">
        <v>2</v>
      </c>
      <c r="V18" s="689">
        <v>2</v>
      </c>
      <c r="W18" s="419">
        <v>2</v>
      </c>
      <c r="X18" s="690">
        <v>2</v>
      </c>
      <c r="Y18" s="400"/>
      <c r="Z18" s="400"/>
      <c r="AA18" s="401"/>
      <c r="AB18" s="401"/>
      <c r="AC18" s="401"/>
      <c r="AD18" s="288"/>
      <c r="AE18" s="261"/>
      <c r="AF18" s="261"/>
      <c r="AG18" s="261"/>
      <c r="AH18" s="262"/>
      <c r="AI18" s="354"/>
      <c r="AJ18" s="292"/>
      <c r="AK18" s="292"/>
    </row>
    <row r="19" spans="1:37" s="289" customFormat="1" ht="16.95" hidden="1" customHeight="1" x14ac:dyDescent="0.25">
      <c r="A19" s="668" t="s">
        <v>276</v>
      </c>
      <c r="B19" s="287">
        <v>17</v>
      </c>
      <c r="C19" s="780">
        <f t="shared" si="0"/>
        <v>0.46973768394113885</v>
      </c>
      <c r="D19" s="475">
        <v>0.46973768394113885</v>
      </c>
      <c r="E19" s="476">
        <v>0.40462588052581949</v>
      </c>
      <c r="F19" s="477">
        <v>0.40291204200978636</v>
      </c>
      <c r="G19" s="530">
        <v>0.46973768394113885</v>
      </c>
      <c r="H19" s="531">
        <v>0.40462588052581949</v>
      </c>
      <c r="I19" s="531">
        <v>0.40291204200978636</v>
      </c>
      <c r="J19" s="591">
        <v>0.46973768394113885</v>
      </c>
      <c r="K19" s="592">
        <v>0.40462588052581949</v>
      </c>
      <c r="L19" s="593">
        <v>0.40291204200978636</v>
      </c>
      <c r="M19" s="643"/>
      <c r="N19" s="732">
        <v>0.46973768394113885</v>
      </c>
      <c r="O19" s="733">
        <v>0.40462588052581949</v>
      </c>
      <c r="P19" s="734">
        <v>0.40291204200978636</v>
      </c>
      <c r="Q19" s="643"/>
      <c r="R19" s="643"/>
      <c r="S19" s="643"/>
      <c r="T19" s="691">
        <f>AA19/AA12</f>
        <v>0.46973768394113885</v>
      </c>
      <c r="U19" s="402">
        <f>AB19/AB12</f>
        <v>0.40462588052581949</v>
      </c>
      <c r="V19" s="402">
        <f>AC19/AC12</f>
        <v>0.40291204200978636</v>
      </c>
      <c r="W19" s="403"/>
      <c r="X19" s="692"/>
      <c r="Y19" s="404"/>
      <c r="Z19" s="404"/>
      <c r="AA19" s="405">
        <v>3671</v>
      </c>
      <c r="AB19" s="405">
        <v>7295</v>
      </c>
      <c r="AC19" s="405">
        <v>3376</v>
      </c>
      <c r="AD19" s="290">
        <v>11308</v>
      </c>
      <c r="AE19" s="290">
        <v>3238</v>
      </c>
      <c r="AF19" s="290">
        <v>13</v>
      </c>
      <c r="AG19" s="291">
        <f>SUM(AA19:AC19)</f>
        <v>14342</v>
      </c>
      <c r="AH19" s="263" t="s">
        <v>286</v>
      </c>
      <c r="AI19" s="355" t="s">
        <v>278</v>
      </c>
      <c r="AJ19" s="292" t="s">
        <v>290</v>
      </c>
      <c r="AK19" s="292"/>
    </row>
    <row r="20" spans="1:37" s="294" customFormat="1" ht="16.95" hidden="1" customHeight="1" x14ac:dyDescent="0.25">
      <c r="A20" s="664"/>
      <c r="B20" s="293"/>
      <c r="C20" s="780"/>
      <c r="D20" s="478"/>
      <c r="E20" s="479"/>
      <c r="F20" s="480"/>
      <c r="G20" s="532"/>
      <c r="H20" s="533"/>
      <c r="I20" s="533"/>
      <c r="J20" s="594"/>
      <c r="K20" s="595"/>
      <c r="L20" s="596"/>
      <c r="M20" s="644"/>
      <c r="N20" s="735"/>
      <c r="O20" s="736"/>
      <c r="P20" s="737"/>
      <c r="Q20" s="644"/>
      <c r="R20" s="644"/>
      <c r="S20" s="644"/>
      <c r="T20" s="693"/>
      <c r="U20" s="406"/>
      <c r="V20" s="406"/>
      <c r="W20" s="383"/>
      <c r="X20" s="679"/>
      <c r="Y20" s="384"/>
      <c r="Z20" s="384"/>
      <c r="AA20" s="407"/>
      <c r="AB20" s="407"/>
      <c r="AC20" s="407"/>
      <c r="AD20" s="295"/>
      <c r="AE20" s="295"/>
      <c r="AF20" s="295"/>
      <c r="AG20" s="296"/>
      <c r="AH20" s="264"/>
      <c r="AI20" s="356"/>
      <c r="AJ20" s="297"/>
      <c r="AK20" s="297"/>
    </row>
    <row r="21" spans="1:37" ht="18" customHeight="1" x14ac:dyDescent="0.25">
      <c r="A21" s="664" t="s">
        <v>374</v>
      </c>
      <c r="B21" s="241">
        <v>19</v>
      </c>
      <c r="C21" s="780">
        <f>HLOOKUP(C$3,D$3:V$58,B21)</f>
        <v>0.96</v>
      </c>
      <c r="D21" s="481">
        <v>0.96</v>
      </c>
      <c r="E21" s="482">
        <v>0.9</v>
      </c>
      <c r="F21" s="483">
        <v>0.5</v>
      </c>
      <c r="G21" s="534">
        <v>1</v>
      </c>
      <c r="H21" s="535">
        <v>1</v>
      </c>
      <c r="I21" s="535">
        <v>1</v>
      </c>
      <c r="J21" s="597">
        <v>1</v>
      </c>
      <c r="K21" s="598">
        <v>1</v>
      </c>
      <c r="L21" s="599">
        <v>1</v>
      </c>
      <c r="M21" s="645"/>
      <c r="N21" s="738">
        <v>0.96</v>
      </c>
      <c r="O21" s="739">
        <v>0.9</v>
      </c>
      <c r="P21" s="740">
        <v>0.5</v>
      </c>
      <c r="Q21" s="645"/>
      <c r="R21" s="645"/>
      <c r="S21" s="645"/>
      <c r="T21" s="694">
        <v>0.96</v>
      </c>
      <c r="U21" s="408">
        <v>0.9</v>
      </c>
      <c r="V21" s="408">
        <v>0.5</v>
      </c>
      <c r="X21" s="679"/>
      <c r="AA21" s="409">
        <f>T21*AA9</f>
        <v>5316.7548642235697</v>
      </c>
      <c r="AB21" s="409">
        <f>U21*AB9</f>
        <v>11276.077461582243</v>
      </c>
      <c r="AC21" s="409">
        <f>V21*AC9</f>
        <v>1800.1335483870964</v>
      </c>
      <c r="AD21" s="265"/>
      <c r="AE21" s="298"/>
      <c r="AF21" s="298"/>
      <c r="AG21" s="299">
        <f>SUM(AA21:AC21)</f>
        <v>18392.965874192909</v>
      </c>
      <c r="AH21" s="246"/>
      <c r="AI21" s="357"/>
      <c r="AJ21" s="300" t="s">
        <v>313</v>
      </c>
      <c r="AK21" s="300"/>
    </row>
    <row r="22" spans="1:37" ht="16.95" hidden="1" customHeight="1" x14ac:dyDescent="0.25">
      <c r="A22" s="669" t="s">
        <v>297</v>
      </c>
      <c r="B22" s="241"/>
      <c r="C22" s="780"/>
      <c r="D22" s="481"/>
      <c r="E22" s="482"/>
      <c r="F22" s="483"/>
      <c r="G22" s="534"/>
      <c r="H22" s="535"/>
      <c r="I22" s="535"/>
      <c r="J22" s="597"/>
      <c r="K22" s="598"/>
      <c r="L22" s="599"/>
      <c r="M22" s="645"/>
      <c r="N22" s="738"/>
      <c r="O22" s="739"/>
      <c r="P22" s="740"/>
      <c r="Q22" s="645"/>
      <c r="R22" s="645"/>
      <c r="S22" s="645"/>
      <c r="T22" s="694">
        <v>0.02</v>
      </c>
      <c r="U22" s="408">
        <v>0.02</v>
      </c>
      <c r="V22" s="408">
        <v>0.02</v>
      </c>
      <c r="X22" s="679"/>
      <c r="AA22" s="409">
        <f>T22*(AA6-AA12)</f>
        <v>3449.3580000000002</v>
      </c>
      <c r="AB22" s="409">
        <f>U22*(AB6-AB12)</f>
        <v>602.11580000000004</v>
      </c>
      <c r="AC22" s="409">
        <f>V22*(AC6-AC12)</f>
        <v>7311.6359999999995</v>
      </c>
      <c r="AD22" s="298"/>
      <c r="AE22" s="298"/>
      <c r="AF22" s="298"/>
      <c r="AG22" s="299"/>
      <c r="AH22" s="246"/>
      <c r="AI22" s="357"/>
      <c r="AJ22" s="300"/>
      <c r="AK22" s="300"/>
    </row>
    <row r="23" spans="1:37" ht="16.95" customHeight="1" x14ac:dyDescent="0.25">
      <c r="A23" s="664" t="s">
        <v>373</v>
      </c>
      <c r="B23" s="241">
        <v>21</v>
      </c>
      <c r="C23" s="780">
        <f t="shared" ref="C23:C40" si="4">HLOOKUP(C$3,D$3:V$58,B23)</f>
        <v>4.8624205979732806E-2</v>
      </c>
      <c r="D23" s="479">
        <v>4.8624205979732806E-2</v>
      </c>
      <c r="E23" s="479">
        <v>0.24676940029409586</v>
      </c>
      <c r="F23" s="480">
        <v>2.4365574007722456E-2</v>
      </c>
      <c r="G23" s="516">
        <v>1.517198802548661E-2</v>
      </c>
      <c r="H23" s="517">
        <v>0.12360228433530093</v>
      </c>
      <c r="I23" s="517">
        <v>1.0754924045514929E-2</v>
      </c>
      <c r="J23" s="569">
        <v>1.517198802548661E-2</v>
      </c>
      <c r="K23" s="570">
        <v>0.12360228433530093</v>
      </c>
      <c r="L23" s="571">
        <v>1.0754924045514929E-2</v>
      </c>
      <c r="M23" s="635"/>
      <c r="N23" s="741">
        <v>0.05</v>
      </c>
      <c r="O23" s="742">
        <v>0.25</v>
      </c>
      <c r="P23" s="743">
        <v>0.02</v>
      </c>
      <c r="Q23" s="644"/>
      <c r="R23" s="644"/>
      <c r="S23" s="644"/>
      <c r="T23" s="693">
        <f>(AA21+AA22)/AA6</f>
        <v>4.8624205979732806E-2</v>
      </c>
      <c r="U23" s="406">
        <f>(AB21+AB22)/AB6</f>
        <v>0.24676940029409586</v>
      </c>
      <c r="V23" s="406">
        <f>(AC21+AC22)/AC6</f>
        <v>2.4365574007722456E-2</v>
      </c>
      <c r="X23" s="679"/>
      <c r="AA23" s="409">
        <f>AA22+AA21</f>
        <v>8766.1128642235708</v>
      </c>
      <c r="AB23" s="409">
        <f>AB22+AB21</f>
        <v>11878.193261582242</v>
      </c>
      <c r="AC23" s="409">
        <f>AC22+AC21</f>
        <v>9111.7695483870957</v>
      </c>
      <c r="AD23" s="298"/>
      <c r="AE23" s="298"/>
      <c r="AF23" s="298"/>
      <c r="AG23" s="299"/>
      <c r="AH23" s="246"/>
      <c r="AI23" s="357"/>
      <c r="AJ23" s="300"/>
      <c r="AK23" s="300"/>
    </row>
    <row r="24" spans="1:37" ht="16.95" hidden="1" customHeight="1" x14ac:dyDescent="0.25">
      <c r="A24" s="664" t="s">
        <v>304</v>
      </c>
      <c r="B24" s="241">
        <v>22</v>
      </c>
      <c r="C24" s="780">
        <f t="shared" si="4"/>
        <v>0.60651225310164691</v>
      </c>
      <c r="D24" s="479">
        <v>0.60651225310164691</v>
      </c>
      <c r="E24" s="479">
        <v>0.94930914266671951</v>
      </c>
      <c r="F24" s="480">
        <v>0.19756135609309214</v>
      </c>
      <c r="G24" s="633">
        <v>1</v>
      </c>
      <c r="H24" s="633">
        <v>1</v>
      </c>
      <c r="I24" s="633">
        <v>1</v>
      </c>
      <c r="J24" s="772">
        <v>1</v>
      </c>
      <c r="K24" s="600">
        <v>1</v>
      </c>
      <c r="L24" s="773">
        <v>1</v>
      </c>
      <c r="M24" s="791"/>
      <c r="N24" s="741">
        <v>0.61</v>
      </c>
      <c r="O24" s="742">
        <v>0.95</v>
      </c>
      <c r="P24" s="743">
        <v>0.2</v>
      </c>
      <c r="Q24" s="644"/>
      <c r="R24" s="644"/>
      <c r="S24" s="644"/>
      <c r="T24" s="693">
        <f>AA21/AA23</f>
        <v>0.60651225310164691</v>
      </c>
      <c r="U24" s="406">
        <f>AB21/AB23</f>
        <v>0.94930914266671951</v>
      </c>
      <c r="V24" s="406">
        <f>AC21/AC23</f>
        <v>0.19756135609309214</v>
      </c>
      <c r="X24" s="679"/>
      <c r="AA24" s="409">
        <f>T24*AA23</f>
        <v>5316.7548642235697</v>
      </c>
      <c r="AB24" s="409">
        <f t="shared" ref="AB24:AC24" si="5">U24*AB23</f>
        <v>11276.077461582243</v>
      </c>
      <c r="AC24" s="409">
        <f t="shared" si="5"/>
        <v>1800.1335483870964</v>
      </c>
      <c r="AD24" s="298"/>
      <c r="AE24" s="298"/>
      <c r="AF24" s="298"/>
      <c r="AG24" s="299"/>
      <c r="AH24" s="246"/>
      <c r="AI24" s="357"/>
      <c r="AJ24" s="300"/>
      <c r="AK24" s="300"/>
    </row>
    <row r="25" spans="1:37" ht="16.95" hidden="1" customHeight="1" x14ac:dyDescent="0.25">
      <c r="A25" s="664" t="s">
        <v>310</v>
      </c>
      <c r="B25" s="241">
        <v>23</v>
      </c>
      <c r="C25" s="780">
        <f t="shared" si="4"/>
        <v>0</v>
      </c>
      <c r="D25" s="478">
        <v>0</v>
      </c>
      <c r="E25" s="479">
        <v>0</v>
      </c>
      <c r="F25" s="480">
        <v>0</v>
      </c>
      <c r="G25" s="532">
        <v>0</v>
      </c>
      <c r="H25" s="533">
        <v>0</v>
      </c>
      <c r="I25" s="533">
        <v>0</v>
      </c>
      <c r="J25" s="594">
        <v>0</v>
      </c>
      <c r="K25" s="595">
        <v>0</v>
      </c>
      <c r="L25" s="596">
        <v>0</v>
      </c>
      <c r="M25" s="644"/>
      <c r="N25" s="735">
        <v>0</v>
      </c>
      <c r="O25" s="736">
        <v>0</v>
      </c>
      <c r="P25" s="737">
        <v>0</v>
      </c>
      <c r="Q25" s="644"/>
      <c r="R25" s="644"/>
      <c r="S25" s="644"/>
      <c r="T25" s="693">
        <v>0</v>
      </c>
      <c r="U25" s="406">
        <v>0</v>
      </c>
      <c r="V25" s="406">
        <v>0</v>
      </c>
      <c r="X25" s="679"/>
      <c r="AA25" s="409"/>
      <c r="AB25" s="409"/>
      <c r="AC25" s="409"/>
      <c r="AD25" s="298"/>
      <c r="AE25" s="298"/>
      <c r="AF25" s="298"/>
      <c r="AG25" s="299"/>
      <c r="AH25" s="246"/>
      <c r="AI25" s="357"/>
      <c r="AJ25" s="300"/>
      <c r="AK25" s="300"/>
    </row>
    <row r="26" spans="1:37" ht="16.95" hidden="1" customHeight="1" x14ac:dyDescent="0.25">
      <c r="A26" s="664" t="s">
        <v>311</v>
      </c>
      <c r="B26" s="241">
        <v>24</v>
      </c>
      <c r="C26" s="780">
        <f t="shared" si="4"/>
        <v>0</v>
      </c>
      <c r="D26" s="478">
        <v>0</v>
      </c>
      <c r="E26" s="479">
        <v>0</v>
      </c>
      <c r="F26" s="480">
        <v>0</v>
      </c>
      <c r="G26" s="532">
        <v>0</v>
      </c>
      <c r="H26" s="533">
        <v>0</v>
      </c>
      <c r="I26" s="533">
        <v>0</v>
      </c>
      <c r="J26" s="594">
        <v>0</v>
      </c>
      <c r="K26" s="595">
        <v>0</v>
      </c>
      <c r="L26" s="596">
        <v>0</v>
      </c>
      <c r="M26" s="644"/>
      <c r="N26" s="735">
        <v>0</v>
      </c>
      <c r="O26" s="736">
        <v>0</v>
      </c>
      <c r="P26" s="737">
        <v>0</v>
      </c>
      <c r="Q26" s="644"/>
      <c r="R26" s="644"/>
      <c r="S26" s="644"/>
      <c r="T26" s="693">
        <v>0</v>
      </c>
      <c r="U26" s="406">
        <v>0</v>
      </c>
      <c r="V26" s="406">
        <v>0</v>
      </c>
      <c r="X26" s="679"/>
      <c r="AA26" s="409"/>
      <c r="AB26" s="409"/>
      <c r="AC26" s="409"/>
      <c r="AD26" s="298"/>
      <c r="AE26" s="298"/>
      <c r="AF26" s="298"/>
      <c r="AG26" s="299"/>
      <c r="AH26" s="246"/>
      <c r="AI26" s="357"/>
      <c r="AJ26" s="300" t="s">
        <v>312</v>
      </c>
      <c r="AK26" s="300"/>
    </row>
    <row r="27" spans="1:37" ht="16.95" hidden="1" customHeight="1" x14ac:dyDescent="0.25">
      <c r="A27" s="664" t="s">
        <v>315</v>
      </c>
      <c r="B27" s="241">
        <v>25</v>
      </c>
      <c r="C27" s="780">
        <f t="shared" si="4"/>
        <v>0</v>
      </c>
      <c r="D27" s="478">
        <v>0</v>
      </c>
      <c r="E27" s="479">
        <v>0</v>
      </c>
      <c r="F27" s="480">
        <v>0</v>
      </c>
      <c r="G27" s="532">
        <v>0</v>
      </c>
      <c r="H27" s="533">
        <v>0</v>
      </c>
      <c r="I27" s="533">
        <v>0</v>
      </c>
      <c r="J27" s="594">
        <v>0</v>
      </c>
      <c r="K27" s="595">
        <v>0</v>
      </c>
      <c r="L27" s="596">
        <v>0</v>
      </c>
      <c r="M27" s="644"/>
      <c r="N27" s="735">
        <v>0</v>
      </c>
      <c r="O27" s="736">
        <v>0</v>
      </c>
      <c r="P27" s="737">
        <v>0</v>
      </c>
      <c r="Q27" s="644"/>
      <c r="R27" s="644"/>
      <c r="S27" s="644"/>
      <c r="T27" s="693">
        <v>0</v>
      </c>
      <c r="U27" s="406">
        <v>0</v>
      </c>
      <c r="V27" s="406">
        <v>0</v>
      </c>
      <c r="X27" s="679"/>
      <c r="AA27" s="409"/>
      <c r="AB27" s="409"/>
      <c r="AC27" s="409"/>
      <c r="AD27" s="298"/>
      <c r="AE27" s="298"/>
      <c r="AF27" s="298"/>
      <c r="AG27" s="299"/>
      <c r="AH27" s="246"/>
      <c r="AI27" s="357"/>
      <c r="AJ27" s="300" t="s">
        <v>316</v>
      </c>
      <c r="AK27" s="300"/>
    </row>
    <row r="28" spans="1:37" ht="16.95" customHeight="1" x14ac:dyDescent="0.25">
      <c r="A28" s="664" t="s">
        <v>322</v>
      </c>
      <c r="B28" s="241">
        <v>26</v>
      </c>
      <c r="C28" s="780">
        <f t="shared" si="4"/>
        <v>0.95</v>
      </c>
      <c r="D28" s="478">
        <v>0.95</v>
      </c>
      <c r="E28" s="479">
        <v>0.95</v>
      </c>
      <c r="F28" s="480">
        <v>0.95</v>
      </c>
      <c r="G28" s="532">
        <v>1</v>
      </c>
      <c r="H28" s="533">
        <v>1</v>
      </c>
      <c r="I28" s="533">
        <v>1</v>
      </c>
      <c r="J28" s="594">
        <v>1</v>
      </c>
      <c r="K28" s="595">
        <v>1</v>
      </c>
      <c r="L28" s="596">
        <v>1</v>
      </c>
      <c r="M28" s="644"/>
      <c r="N28" s="735">
        <v>1</v>
      </c>
      <c r="O28" s="736">
        <v>1</v>
      </c>
      <c r="P28" s="737">
        <v>1</v>
      </c>
      <c r="Q28" s="644"/>
      <c r="R28" s="644"/>
      <c r="S28" s="644"/>
      <c r="T28" s="693">
        <v>1</v>
      </c>
      <c r="U28" s="406">
        <v>1</v>
      </c>
      <c r="V28" s="406">
        <v>1</v>
      </c>
      <c r="X28" s="679"/>
      <c r="AA28" s="409" t="s">
        <v>339</v>
      </c>
      <c r="AB28" s="409"/>
      <c r="AC28" s="409"/>
      <c r="AD28" s="298"/>
      <c r="AE28" s="298"/>
      <c r="AF28" s="298"/>
      <c r="AG28" s="299"/>
      <c r="AH28" s="246"/>
      <c r="AI28" s="357"/>
      <c r="AJ28" s="300"/>
      <c r="AK28" s="300"/>
    </row>
    <row r="29" spans="1:37" ht="16.95" customHeight="1" x14ac:dyDescent="0.25">
      <c r="A29" s="664" t="s">
        <v>323</v>
      </c>
      <c r="B29" s="241">
        <v>27</v>
      </c>
      <c r="C29" s="780">
        <f t="shared" si="4"/>
        <v>0.5</v>
      </c>
      <c r="D29" s="478">
        <v>0.5</v>
      </c>
      <c r="E29" s="479">
        <v>0.5</v>
      </c>
      <c r="F29" s="480">
        <v>0.5</v>
      </c>
      <c r="G29" s="532">
        <v>1</v>
      </c>
      <c r="H29" s="533">
        <v>1</v>
      </c>
      <c r="I29" s="533">
        <v>1</v>
      </c>
      <c r="J29" s="594">
        <v>1</v>
      </c>
      <c r="K29" s="595">
        <v>1</v>
      </c>
      <c r="L29" s="596">
        <v>1</v>
      </c>
      <c r="M29" s="644"/>
      <c r="N29" s="735">
        <v>1</v>
      </c>
      <c r="O29" s="736">
        <v>1</v>
      </c>
      <c r="P29" s="737">
        <v>1</v>
      </c>
      <c r="Q29" s="644"/>
      <c r="R29" s="644"/>
      <c r="S29" s="644"/>
      <c r="T29" s="693">
        <v>1</v>
      </c>
      <c r="U29" s="406">
        <v>1</v>
      </c>
      <c r="V29" s="406">
        <v>1</v>
      </c>
      <c r="X29" s="679"/>
      <c r="AA29" s="409"/>
      <c r="AB29" s="409"/>
      <c r="AC29" s="409"/>
      <c r="AD29" s="298"/>
      <c r="AE29" s="298"/>
      <c r="AF29" s="298"/>
      <c r="AG29" s="299"/>
      <c r="AH29" s="246"/>
      <c r="AI29" s="357"/>
      <c r="AJ29" s="300"/>
      <c r="AK29" s="300"/>
    </row>
    <row r="30" spans="1:37" ht="16.95" customHeight="1" x14ac:dyDescent="0.25">
      <c r="A30" s="664" t="s">
        <v>324</v>
      </c>
      <c r="B30" s="241">
        <v>28</v>
      </c>
      <c r="C30" s="782">
        <f t="shared" si="4"/>
        <v>515094</v>
      </c>
      <c r="D30" s="484">
        <v>515094</v>
      </c>
      <c r="E30" s="485">
        <v>145863</v>
      </c>
      <c r="F30" s="486">
        <v>779085</v>
      </c>
      <c r="G30" s="536">
        <v>515094</v>
      </c>
      <c r="H30" s="537">
        <v>145863</v>
      </c>
      <c r="I30" s="537">
        <v>779085</v>
      </c>
      <c r="J30" s="601">
        <v>515094</v>
      </c>
      <c r="K30" s="602">
        <v>145863</v>
      </c>
      <c r="L30" s="603">
        <v>779085</v>
      </c>
      <c r="M30" s="259"/>
      <c r="N30" s="695">
        <v>515094</v>
      </c>
      <c r="O30" s="744">
        <v>145863</v>
      </c>
      <c r="P30" s="745">
        <v>779085</v>
      </c>
      <c r="Q30" s="259"/>
      <c r="R30" s="259"/>
      <c r="S30" s="646"/>
      <c r="T30" s="695">
        <v>515094</v>
      </c>
      <c r="U30" s="376">
        <v>145863</v>
      </c>
      <c r="V30" s="376">
        <v>779085</v>
      </c>
      <c r="X30" s="679"/>
      <c r="AA30" s="409"/>
      <c r="AB30" s="409"/>
      <c r="AC30" s="409"/>
      <c r="AD30" s="298"/>
      <c r="AE30" s="298"/>
      <c r="AF30" s="298"/>
      <c r="AG30" s="299"/>
      <c r="AH30" s="246"/>
      <c r="AI30" s="357"/>
      <c r="AJ30" s="300"/>
      <c r="AK30" s="300"/>
    </row>
    <row r="31" spans="1:37" ht="16.95" customHeight="1" x14ac:dyDescent="0.25">
      <c r="A31" s="664" t="s">
        <v>380</v>
      </c>
      <c r="B31" s="241">
        <v>29</v>
      </c>
      <c r="C31" s="780">
        <f t="shared" si="4"/>
        <v>0.18</v>
      </c>
      <c r="D31" s="487">
        <v>0.18</v>
      </c>
      <c r="E31" s="488">
        <v>0.26</v>
      </c>
      <c r="F31" s="489">
        <v>0.1</v>
      </c>
      <c r="G31" s="538">
        <f>D31</f>
        <v>0.18</v>
      </c>
      <c r="H31" s="539">
        <f t="shared" ref="H31:I31" si="6">E31</f>
        <v>0.26</v>
      </c>
      <c r="I31" s="539">
        <f t="shared" si="6"/>
        <v>0.1</v>
      </c>
      <c r="J31" s="604">
        <f>D31</f>
        <v>0.18</v>
      </c>
      <c r="K31" s="605">
        <f t="shared" ref="K31:L31" si="7">E31</f>
        <v>0.26</v>
      </c>
      <c r="L31" s="606">
        <f t="shared" si="7"/>
        <v>0.1</v>
      </c>
      <c r="M31" s="644"/>
      <c r="N31" s="735">
        <v>0</v>
      </c>
      <c r="O31" s="736">
        <v>0</v>
      </c>
      <c r="P31" s="737">
        <v>0</v>
      </c>
      <c r="Q31" s="644"/>
      <c r="R31" s="644"/>
      <c r="S31" s="644"/>
      <c r="T31" s="693">
        <v>0.05</v>
      </c>
      <c r="U31" s="406">
        <v>0.3</v>
      </c>
      <c r="V31" s="406">
        <v>0.05</v>
      </c>
      <c r="X31" s="679"/>
      <c r="AA31" s="409"/>
      <c r="AB31" s="409"/>
      <c r="AC31" s="409"/>
      <c r="AD31" s="298"/>
      <c r="AE31" s="298"/>
      <c r="AF31" s="298"/>
      <c r="AG31" s="299"/>
      <c r="AH31" s="246"/>
      <c r="AI31" s="357"/>
      <c r="AJ31" s="300"/>
      <c r="AK31" s="300"/>
    </row>
    <row r="32" spans="1:37" ht="16.95" hidden="1" customHeight="1" x14ac:dyDescent="0.25">
      <c r="A32" s="664" t="s">
        <v>325</v>
      </c>
      <c r="B32" s="241">
        <v>30</v>
      </c>
      <c r="C32" s="780">
        <f t="shared" si="4"/>
        <v>0.1</v>
      </c>
      <c r="D32" s="478">
        <v>0.1</v>
      </c>
      <c r="E32" s="479">
        <v>0.2</v>
      </c>
      <c r="F32" s="480">
        <v>0.1</v>
      </c>
      <c r="G32" s="532">
        <v>0.1</v>
      </c>
      <c r="H32" s="533">
        <v>0.2</v>
      </c>
      <c r="I32" s="533">
        <v>0.1</v>
      </c>
      <c r="J32" s="594">
        <v>0.1</v>
      </c>
      <c r="K32" s="595">
        <v>0.2</v>
      </c>
      <c r="L32" s="596">
        <v>0.1</v>
      </c>
      <c r="M32" s="644"/>
      <c r="N32" s="735">
        <v>0.1</v>
      </c>
      <c r="O32" s="736">
        <v>0.2</v>
      </c>
      <c r="P32" s="737">
        <v>0.1</v>
      </c>
      <c r="Q32" s="644"/>
      <c r="R32" s="644"/>
      <c r="S32" s="644"/>
      <c r="T32" s="693">
        <v>0.1</v>
      </c>
      <c r="U32" s="406">
        <v>0.2</v>
      </c>
      <c r="V32" s="406">
        <v>0.1</v>
      </c>
      <c r="X32" s="679"/>
      <c r="AA32" s="409"/>
      <c r="AB32" s="409"/>
      <c r="AC32" s="409"/>
      <c r="AD32" s="298"/>
      <c r="AE32" s="298"/>
      <c r="AF32" s="298"/>
      <c r="AG32" s="299"/>
      <c r="AH32" s="246"/>
      <c r="AI32" s="357"/>
      <c r="AJ32" s="300"/>
      <c r="AK32" s="300"/>
    </row>
    <row r="33" spans="1:54" ht="16.95" customHeight="1" x14ac:dyDescent="0.25">
      <c r="A33" s="664" t="s">
        <v>352</v>
      </c>
      <c r="B33" s="241">
        <v>31</v>
      </c>
      <c r="C33" s="780">
        <f t="shared" si="4"/>
        <v>0.95</v>
      </c>
      <c r="D33" s="487">
        <v>0.95</v>
      </c>
      <c r="E33" s="488">
        <v>0.95</v>
      </c>
      <c r="F33" s="489">
        <v>0.95</v>
      </c>
      <c r="G33" s="538">
        <v>0.95</v>
      </c>
      <c r="H33" s="539">
        <v>0.95</v>
      </c>
      <c r="I33" s="539">
        <v>0.95</v>
      </c>
      <c r="J33" s="604">
        <v>0</v>
      </c>
      <c r="K33" s="605">
        <v>0</v>
      </c>
      <c r="L33" s="606">
        <v>0</v>
      </c>
      <c r="M33" s="792"/>
      <c r="N33" s="746">
        <v>0.95</v>
      </c>
      <c r="O33" s="747">
        <v>0.95</v>
      </c>
      <c r="P33" s="748">
        <v>0.95</v>
      </c>
      <c r="Q33" s="647"/>
      <c r="R33" s="647"/>
      <c r="S33" s="648"/>
      <c r="T33" s="410">
        <v>0.95</v>
      </c>
      <c r="U33" s="411">
        <v>0.95</v>
      </c>
      <c r="V33" s="412">
        <v>0.95</v>
      </c>
      <c r="X33" s="679"/>
      <c r="AA33" s="409"/>
      <c r="AB33" s="409"/>
      <c r="AC33" s="409"/>
      <c r="AD33" s="298"/>
      <c r="AE33" s="298"/>
      <c r="AF33" s="298"/>
      <c r="AG33" s="299"/>
      <c r="AH33" s="246"/>
      <c r="AI33" s="357"/>
      <c r="AJ33" s="300"/>
      <c r="AK33" s="300"/>
    </row>
    <row r="34" spans="1:54" ht="16.95" customHeight="1" x14ac:dyDescent="0.25">
      <c r="A34" s="664" t="s">
        <v>358</v>
      </c>
      <c r="B34" s="241">
        <v>32</v>
      </c>
      <c r="C34" s="783">
        <f t="shared" si="4"/>
        <v>135</v>
      </c>
      <c r="D34" s="490">
        <v>135</v>
      </c>
      <c r="E34" s="491">
        <v>135</v>
      </c>
      <c r="F34" s="492">
        <v>135</v>
      </c>
      <c r="G34" s="540">
        <v>135</v>
      </c>
      <c r="H34" s="541">
        <v>135</v>
      </c>
      <c r="I34" s="541">
        <v>135</v>
      </c>
      <c r="J34" s="607">
        <v>135</v>
      </c>
      <c r="K34" s="608">
        <v>135</v>
      </c>
      <c r="L34" s="609">
        <v>135</v>
      </c>
      <c r="M34" s="793"/>
      <c r="N34" s="749">
        <v>135</v>
      </c>
      <c r="O34" s="750">
        <v>135</v>
      </c>
      <c r="P34" s="751">
        <v>135</v>
      </c>
      <c r="Q34" s="648"/>
      <c r="R34" s="648"/>
      <c r="S34" s="648"/>
      <c r="T34" s="818">
        <v>160</v>
      </c>
      <c r="U34" s="819">
        <v>160</v>
      </c>
      <c r="V34" s="820">
        <v>160</v>
      </c>
      <c r="X34" s="679"/>
      <c r="AA34" s="409" t="s">
        <v>362</v>
      </c>
      <c r="AB34" s="409"/>
      <c r="AC34" s="409"/>
      <c r="AD34" s="298"/>
      <c r="AE34" s="298"/>
      <c r="AF34" s="298"/>
      <c r="AG34" s="299"/>
      <c r="AH34" s="246"/>
      <c r="AI34" s="357"/>
      <c r="AJ34" s="300"/>
      <c r="AK34" s="300"/>
    </row>
    <row r="35" spans="1:54" ht="16.95" customHeight="1" x14ac:dyDescent="0.25">
      <c r="A35" s="664" t="s">
        <v>359</v>
      </c>
      <c r="B35" s="241">
        <v>33</v>
      </c>
      <c r="C35" s="783">
        <f t="shared" si="4"/>
        <v>104</v>
      </c>
      <c r="D35" s="490">
        <v>104</v>
      </c>
      <c r="E35" s="491">
        <v>104</v>
      </c>
      <c r="F35" s="492">
        <v>104</v>
      </c>
      <c r="G35" s="540">
        <v>104</v>
      </c>
      <c r="H35" s="541">
        <v>104</v>
      </c>
      <c r="I35" s="541">
        <v>104</v>
      </c>
      <c r="J35" s="607">
        <v>104</v>
      </c>
      <c r="K35" s="608">
        <v>104</v>
      </c>
      <c r="L35" s="609">
        <v>104</v>
      </c>
      <c r="M35" s="793"/>
      <c r="N35" s="749">
        <v>104</v>
      </c>
      <c r="O35" s="750">
        <v>104</v>
      </c>
      <c r="P35" s="751">
        <v>104</v>
      </c>
      <c r="Q35" s="648"/>
      <c r="R35" s="648"/>
      <c r="S35" s="648"/>
      <c r="T35" s="818">
        <v>120</v>
      </c>
      <c r="U35" s="819">
        <v>120</v>
      </c>
      <c r="V35" s="819">
        <v>120</v>
      </c>
      <c r="X35" s="679"/>
      <c r="AA35" s="409" t="s">
        <v>362</v>
      </c>
      <c r="AB35" s="409"/>
      <c r="AC35" s="409"/>
      <c r="AD35" s="298"/>
      <c r="AE35" s="298"/>
      <c r="AF35" s="298"/>
      <c r="AG35" s="299"/>
      <c r="AH35" s="246"/>
      <c r="AI35" s="357"/>
      <c r="AJ35" s="300"/>
      <c r="AK35" s="300"/>
    </row>
    <row r="36" spans="1:54" ht="16.95" customHeight="1" x14ac:dyDescent="0.25">
      <c r="A36" s="664" t="s">
        <v>360</v>
      </c>
      <c r="B36" s="241">
        <v>34</v>
      </c>
      <c r="C36" s="784">
        <f t="shared" si="4"/>
        <v>1</v>
      </c>
      <c r="D36" s="490">
        <v>1</v>
      </c>
      <c r="E36" s="491">
        <v>1</v>
      </c>
      <c r="F36" s="492">
        <v>1</v>
      </c>
      <c r="G36" s="540">
        <v>2</v>
      </c>
      <c r="H36" s="541">
        <v>2</v>
      </c>
      <c r="I36" s="541">
        <v>2</v>
      </c>
      <c r="J36" s="607">
        <v>3</v>
      </c>
      <c r="K36" s="608">
        <v>3</v>
      </c>
      <c r="L36" s="609">
        <v>3</v>
      </c>
      <c r="M36" s="793"/>
      <c r="N36" s="749">
        <v>1</v>
      </c>
      <c r="O36" s="750">
        <v>1</v>
      </c>
      <c r="P36" s="751">
        <v>1</v>
      </c>
      <c r="Q36" s="648"/>
      <c r="R36" s="648"/>
      <c r="S36" s="648"/>
      <c r="T36" s="413">
        <v>1</v>
      </c>
      <c r="U36" s="414">
        <v>1</v>
      </c>
      <c r="V36" s="414">
        <v>1</v>
      </c>
      <c r="X36" s="679"/>
      <c r="AA36" s="409"/>
      <c r="AB36" s="409"/>
      <c r="AC36" s="409"/>
      <c r="AD36" s="298"/>
      <c r="AE36" s="298"/>
      <c r="AF36" s="298"/>
      <c r="AG36" s="299"/>
      <c r="AH36" s="246"/>
      <c r="AI36" s="357"/>
      <c r="AJ36" s="300"/>
      <c r="AK36" s="300"/>
    </row>
    <row r="37" spans="1:54" ht="16.95" customHeight="1" thickBot="1" x14ac:dyDescent="0.3">
      <c r="A37" s="664" t="s">
        <v>365</v>
      </c>
      <c r="B37" s="241">
        <v>35</v>
      </c>
      <c r="C37" s="785">
        <f t="shared" si="4"/>
        <v>2</v>
      </c>
      <c r="D37" s="786">
        <v>2</v>
      </c>
      <c r="E37" s="787">
        <v>2</v>
      </c>
      <c r="F37" s="788">
        <v>2</v>
      </c>
      <c r="G37" s="700">
        <v>2</v>
      </c>
      <c r="H37" s="701">
        <v>2</v>
      </c>
      <c r="I37" s="701">
        <v>2</v>
      </c>
      <c r="J37" s="774">
        <v>2</v>
      </c>
      <c r="K37" s="775">
        <v>2</v>
      </c>
      <c r="L37" s="776">
        <v>2</v>
      </c>
      <c r="M37" s="793"/>
      <c r="N37" s="752">
        <v>2</v>
      </c>
      <c r="O37" s="753">
        <v>2</v>
      </c>
      <c r="P37" s="754">
        <v>2</v>
      </c>
      <c r="Q37" s="648"/>
      <c r="R37" s="648"/>
      <c r="S37" s="648"/>
      <c r="T37" s="696">
        <v>2</v>
      </c>
      <c r="U37" s="697">
        <v>2</v>
      </c>
      <c r="V37" s="697">
        <v>2</v>
      </c>
      <c r="W37" s="698"/>
      <c r="X37" s="699"/>
      <c r="AA37" s="409"/>
      <c r="AB37" s="409"/>
      <c r="AC37" s="409"/>
      <c r="AD37" s="298"/>
      <c r="AE37" s="298"/>
      <c r="AF37" s="298"/>
      <c r="AG37" s="299"/>
      <c r="AH37" s="246"/>
      <c r="AI37" s="357"/>
      <c r="AJ37" s="300"/>
      <c r="AK37" s="300"/>
    </row>
    <row r="38" spans="1:54" ht="16.95" customHeight="1" thickBot="1" x14ac:dyDescent="0.3">
      <c r="A38" s="664" t="s">
        <v>375</v>
      </c>
      <c r="B38" s="241">
        <v>36</v>
      </c>
      <c r="C38" s="785">
        <f t="shared" si="4"/>
        <v>25</v>
      </c>
      <c r="D38" s="786">
        <v>25</v>
      </c>
      <c r="E38" s="787">
        <v>25</v>
      </c>
      <c r="F38" s="788">
        <v>25</v>
      </c>
      <c r="G38" s="700">
        <v>25</v>
      </c>
      <c r="H38" s="701">
        <v>25</v>
      </c>
      <c r="I38" s="701">
        <v>25</v>
      </c>
      <c r="J38" s="774">
        <v>25</v>
      </c>
      <c r="K38" s="775">
        <v>25</v>
      </c>
      <c r="L38" s="776">
        <v>25</v>
      </c>
      <c r="M38" s="793"/>
      <c r="N38" s="752">
        <v>25</v>
      </c>
      <c r="O38" s="753">
        <v>25</v>
      </c>
      <c r="P38" s="754">
        <v>25</v>
      </c>
      <c r="Q38" s="648"/>
      <c r="R38" s="648"/>
      <c r="S38" s="648"/>
      <c r="T38" s="696">
        <v>25</v>
      </c>
      <c r="U38" s="697">
        <v>25</v>
      </c>
      <c r="V38" s="697">
        <v>25</v>
      </c>
      <c r="W38" s="698"/>
      <c r="X38" s="699"/>
      <c r="AA38" s="409"/>
      <c r="AB38" s="409"/>
      <c r="AC38" s="409"/>
      <c r="AD38" s="298"/>
      <c r="AE38" s="298"/>
      <c r="AF38" s="298"/>
      <c r="AG38" s="299"/>
      <c r="AH38" s="246"/>
      <c r="AI38" s="357"/>
      <c r="AJ38" s="300"/>
      <c r="AK38" s="300"/>
    </row>
    <row r="39" spans="1:54" ht="16.95" hidden="1" customHeight="1" x14ac:dyDescent="0.25">
      <c r="A39" s="337" t="s">
        <v>370</v>
      </c>
      <c r="B39" s="241">
        <v>36</v>
      </c>
      <c r="C39" s="653">
        <f t="shared" si="4"/>
        <v>25</v>
      </c>
      <c r="D39" s="487">
        <f t="shared" ref="D39:I39" si="8">1-D33</f>
        <v>5.0000000000000044E-2</v>
      </c>
      <c r="E39" s="487">
        <f t="shared" si="8"/>
        <v>5.0000000000000044E-2</v>
      </c>
      <c r="F39" s="487">
        <f t="shared" si="8"/>
        <v>5.0000000000000044E-2</v>
      </c>
      <c r="G39" s="538">
        <f t="shared" si="8"/>
        <v>5.0000000000000044E-2</v>
      </c>
      <c r="H39" s="538">
        <f t="shared" si="8"/>
        <v>5.0000000000000044E-2</v>
      </c>
      <c r="I39" s="538">
        <f t="shared" si="8"/>
        <v>5.0000000000000044E-2</v>
      </c>
      <c r="J39" s="607">
        <v>0</v>
      </c>
      <c r="K39" s="608">
        <v>0</v>
      </c>
      <c r="L39" s="609">
        <v>0</v>
      </c>
      <c r="M39" s="793"/>
      <c r="N39" s="538">
        <f t="shared" ref="N39:P39" si="9">1-N33</f>
        <v>5.0000000000000044E-2</v>
      </c>
      <c r="O39" s="538">
        <f t="shared" si="9"/>
        <v>5.0000000000000044E-2</v>
      </c>
      <c r="P39" s="538">
        <f t="shared" si="9"/>
        <v>5.0000000000000044E-2</v>
      </c>
      <c r="Q39" s="648"/>
      <c r="R39" s="648"/>
      <c r="S39" s="648"/>
      <c r="T39" s="415">
        <v>0.05</v>
      </c>
      <c r="U39" s="415">
        <v>0.05</v>
      </c>
      <c r="V39" s="415">
        <v>0.05</v>
      </c>
      <c r="AA39" s="409"/>
      <c r="AB39" s="409"/>
      <c r="AC39" s="409"/>
      <c r="AD39" s="298"/>
      <c r="AE39" s="298"/>
      <c r="AF39" s="298"/>
      <c r="AG39" s="299"/>
      <c r="AH39" s="246"/>
      <c r="AI39" s="357"/>
      <c r="AJ39" s="300"/>
      <c r="AK39" s="300"/>
    </row>
    <row r="40" spans="1:54" s="289" customFormat="1" ht="16.95" hidden="1" customHeight="1" x14ac:dyDescent="0.25">
      <c r="A40" s="338" t="s">
        <v>292</v>
      </c>
      <c r="B40" s="287">
        <v>35</v>
      </c>
      <c r="C40" s="654">
        <f t="shared" si="4"/>
        <v>2</v>
      </c>
      <c r="D40" s="493">
        <v>0.27400000000000002</v>
      </c>
      <c r="E40" s="494">
        <v>0.26200000000000001</v>
      </c>
      <c r="F40" s="495">
        <v>0.4</v>
      </c>
      <c r="G40" s="542">
        <v>0.27400000000000002</v>
      </c>
      <c r="H40" s="543">
        <v>0.26200000000000001</v>
      </c>
      <c r="I40" s="544">
        <v>0.4</v>
      </c>
      <c r="J40" s="610">
        <v>0.27400000000000002</v>
      </c>
      <c r="K40" s="611">
        <v>0.26200000000000001</v>
      </c>
      <c r="L40" s="612">
        <v>0.4</v>
      </c>
      <c r="M40" s="649"/>
      <c r="N40" s="542">
        <v>0.27400000000000002</v>
      </c>
      <c r="O40" s="543">
        <v>0.26200000000000001</v>
      </c>
      <c r="P40" s="544">
        <v>0.4</v>
      </c>
      <c r="Q40" s="649"/>
      <c r="R40" s="649"/>
      <c r="S40" s="649"/>
      <c r="T40" s="416">
        <v>0.27400000000000002</v>
      </c>
      <c r="U40" s="417">
        <v>0.26200000000000001</v>
      </c>
      <c r="V40" s="417">
        <v>0.4</v>
      </c>
      <c r="W40" s="417"/>
      <c r="X40" s="418">
        <v>0.27500000000000002</v>
      </c>
      <c r="Y40" s="418"/>
      <c r="Z40" s="418"/>
      <c r="AA40" s="419">
        <f>AG40-AC40</f>
        <v>6261.85</v>
      </c>
      <c r="AB40" s="419">
        <f>AB12*U40</f>
        <v>4723.598</v>
      </c>
      <c r="AC40" s="419">
        <f>AC12*V40</f>
        <v>3351.6000000000004</v>
      </c>
      <c r="AD40" s="301"/>
      <c r="AE40" s="302"/>
      <c r="AF40" s="302"/>
      <c r="AG40" s="302">
        <f>AG12*X40</f>
        <v>9613.4500000000007</v>
      </c>
      <c r="AH40" s="263" t="s">
        <v>1</v>
      </c>
      <c r="AI40" s="358" t="s">
        <v>282</v>
      </c>
      <c r="AJ40" s="366"/>
      <c r="AK40" s="366"/>
    </row>
    <row r="41" spans="1:54" s="294" customFormat="1" hidden="1" x14ac:dyDescent="0.25">
      <c r="A41" s="336"/>
      <c r="B41" s="293"/>
      <c r="C41" s="655"/>
      <c r="D41" s="458"/>
      <c r="E41" s="458"/>
      <c r="F41" s="458"/>
      <c r="G41" s="521"/>
      <c r="H41" s="522"/>
      <c r="I41" s="523"/>
      <c r="J41" s="576"/>
      <c r="K41" s="577"/>
      <c r="L41" s="578"/>
      <c r="M41" s="278"/>
      <c r="N41" s="521"/>
      <c r="O41" s="521"/>
      <c r="P41" s="521"/>
      <c r="Q41" s="278"/>
      <c r="R41" s="278"/>
      <c r="S41" s="278"/>
      <c r="T41" s="383"/>
      <c r="U41" s="383"/>
      <c r="V41" s="383"/>
      <c r="W41" s="383"/>
      <c r="X41" s="384"/>
      <c r="Y41" s="384"/>
      <c r="Z41" s="384"/>
      <c r="AA41" s="385"/>
      <c r="AB41" s="385"/>
      <c r="AC41" s="385"/>
      <c r="AD41" s="296"/>
      <c r="AE41" s="296"/>
      <c r="AF41" s="296"/>
      <c r="AG41" s="296"/>
      <c r="AH41" s="266"/>
      <c r="AI41" s="359"/>
      <c r="AJ41" s="367"/>
      <c r="AK41" s="367"/>
    </row>
    <row r="42" spans="1:54" s="278" customFormat="1" hidden="1" x14ac:dyDescent="0.25">
      <c r="A42" s="337"/>
      <c r="B42" s="300"/>
      <c r="C42" s="655"/>
      <c r="D42" s="458"/>
      <c r="E42" s="459"/>
      <c r="F42" s="460"/>
      <c r="G42" s="521"/>
      <c r="H42" s="522"/>
      <c r="I42" s="523"/>
      <c r="J42" s="576"/>
      <c r="K42" s="577"/>
      <c r="L42" s="578"/>
      <c r="N42" s="521"/>
      <c r="O42" s="522"/>
      <c r="P42" s="523"/>
      <c r="T42" s="383"/>
      <c r="U42" s="383"/>
      <c r="V42" s="383"/>
      <c r="W42" s="383"/>
      <c r="X42" s="384"/>
      <c r="Y42" s="384"/>
      <c r="Z42" s="384"/>
      <c r="AA42" s="385"/>
      <c r="AB42" s="385"/>
      <c r="AC42" s="385"/>
      <c r="AD42" s="281"/>
      <c r="AE42" s="281"/>
      <c r="AF42" s="281"/>
      <c r="AG42" s="281"/>
      <c r="AH42" s="254"/>
      <c r="AI42" s="347"/>
      <c r="AJ42" s="364"/>
      <c r="AK42" s="364"/>
    </row>
    <row r="43" spans="1:54" hidden="1" x14ac:dyDescent="0.25">
      <c r="A43" s="303"/>
      <c r="B43" s="304"/>
      <c r="C43" s="656"/>
      <c r="D43" s="496"/>
      <c r="E43" s="497"/>
      <c r="F43" s="498"/>
      <c r="G43" s="545"/>
      <c r="H43" s="546"/>
      <c r="I43" s="547"/>
      <c r="J43" s="613"/>
      <c r="K43" s="614"/>
      <c r="L43" s="615"/>
      <c r="M43" s="267"/>
      <c r="N43" s="545"/>
      <c r="O43" s="546"/>
      <c r="P43" s="547"/>
      <c r="Q43" s="267"/>
      <c r="R43" s="267"/>
      <c r="S43" s="267"/>
      <c r="T43" s="420"/>
      <c r="U43" s="421"/>
      <c r="V43" s="422"/>
      <c r="W43" s="423"/>
      <c r="X43" s="424"/>
      <c r="Y43" s="425"/>
      <c r="Z43" s="425"/>
      <c r="AA43" s="425"/>
      <c r="AB43" s="425"/>
      <c r="AC43" s="422"/>
      <c r="AD43" s="305"/>
      <c r="AE43" s="306"/>
      <c r="AF43" s="307"/>
      <c r="AG43" s="307"/>
      <c r="AH43" s="308"/>
      <c r="AI43" s="360"/>
      <c r="AJ43" s="308"/>
    </row>
    <row r="44" spans="1:54" hidden="1" x14ac:dyDescent="0.25">
      <c r="A44" s="339"/>
      <c r="B44" s="309"/>
      <c r="C44" s="657"/>
      <c r="D44" s="496"/>
      <c r="E44" s="497"/>
      <c r="F44" s="498"/>
      <c r="G44" s="545"/>
      <c r="H44" s="546"/>
      <c r="I44" s="547"/>
      <c r="J44" s="613"/>
      <c r="K44" s="614"/>
      <c r="L44" s="615"/>
      <c r="M44" s="267"/>
      <c r="N44" s="545"/>
      <c r="O44" s="546"/>
      <c r="P44" s="547"/>
      <c r="Q44" s="267"/>
      <c r="R44" s="267"/>
      <c r="S44" s="267"/>
      <c r="T44" s="420"/>
      <c r="U44" s="421"/>
      <c r="V44" s="422"/>
      <c r="W44" s="423"/>
      <c r="X44" s="424"/>
      <c r="Y44" s="425"/>
      <c r="Z44" s="425"/>
      <c r="AA44" s="425"/>
      <c r="AB44" s="425"/>
      <c r="AC44" s="422"/>
      <c r="AD44" s="305"/>
      <c r="AE44" s="306"/>
      <c r="AF44" s="307"/>
      <c r="AG44" s="307"/>
      <c r="AH44" s="308"/>
      <c r="AI44" s="360"/>
      <c r="AJ44" s="308"/>
    </row>
    <row r="45" spans="1:54" hidden="1" x14ac:dyDescent="0.25">
      <c r="A45" s="340"/>
      <c r="B45" s="310"/>
    </row>
    <row r="46" spans="1:54" hidden="1" x14ac:dyDescent="0.25">
      <c r="A46" s="341"/>
      <c r="B46" s="311"/>
    </row>
    <row r="47" spans="1:54" hidden="1" x14ac:dyDescent="0.25">
      <c r="A47" s="312" t="s">
        <v>294</v>
      </c>
      <c r="B47" s="313"/>
      <c r="C47" s="658"/>
      <c r="D47" s="499">
        <v>0.96</v>
      </c>
      <c r="E47" s="500">
        <v>0.9</v>
      </c>
      <c r="F47" s="501" t="s">
        <v>326</v>
      </c>
      <c r="G47" s="548">
        <v>0.96</v>
      </c>
      <c r="H47" s="549">
        <v>0.9</v>
      </c>
      <c r="I47" s="550" t="s">
        <v>326</v>
      </c>
      <c r="J47" s="616">
        <v>0.96</v>
      </c>
      <c r="K47" s="617">
        <v>0.9</v>
      </c>
      <c r="L47" s="618" t="s">
        <v>326</v>
      </c>
      <c r="M47" s="794"/>
      <c r="N47" s="548">
        <v>0.96</v>
      </c>
      <c r="O47" s="549">
        <v>0.9</v>
      </c>
      <c r="P47" s="550" t="s">
        <v>326</v>
      </c>
      <c r="Q47" s="650"/>
      <c r="R47" s="650"/>
      <c r="S47" s="650"/>
      <c r="T47" s="426">
        <v>0.96</v>
      </c>
      <c r="U47" s="426">
        <v>0.9</v>
      </c>
      <c r="V47" s="427" t="s">
        <v>326</v>
      </c>
      <c r="W47" s="428"/>
      <c r="X47" s="429"/>
      <c r="Y47" s="430" t="e">
        <f>T47*#REF!</f>
        <v>#REF!</v>
      </c>
      <c r="Z47" s="430" t="e">
        <f t="shared" ref="Z47" si="10">U47*#REF!</f>
        <v>#REF!</v>
      </c>
      <c r="AA47" s="430" t="e">
        <f>V47*#REF!</f>
        <v>#VALUE!</v>
      </c>
      <c r="AB47" s="430" t="e">
        <f t="shared" ref="AB47" si="11">W47*#REF!</f>
        <v>#REF!</v>
      </c>
      <c r="AC47" s="429"/>
      <c r="AD47" s="312"/>
      <c r="AE47" s="312"/>
      <c r="AF47" s="314"/>
      <c r="AG47" s="314"/>
      <c r="AH47" s="312"/>
      <c r="AI47" s="361"/>
      <c r="AJ47" s="315"/>
      <c r="AL47" s="278"/>
      <c r="AM47" s="278"/>
      <c r="AN47" s="278"/>
      <c r="AO47" s="279"/>
      <c r="AP47" s="279"/>
      <c r="AQ47" s="280"/>
      <c r="AR47" s="253"/>
      <c r="AS47" s="253"/>
      <c r="AT47" s="253"/>
      <c r="AU47" s="281"/>
      <c r="AV47" s="281"/>
      <c r="AW47" s="281"/>
      <c r="AX47" s="281"/>
      <c r="AY47" s="254"/>
      <c r="AZ47" s="253"/>
      <c r="BA47" s="278"/>
      <c r="BB47" s="278"/>
    </row>
    <row r="48" spans="1:54" hidden="1" x14ac:dyDescent="0.25">
      <c r="A48" s="312" t="s">
        <v>295</v>
      </c>
      <c r="B48" s="313"/>
      <c r="C48" s="658"/>
      <c r="D48" s="499" t="s">
        <v>327</v>
      </c>
      <c r="E48" s="500">
        <v>0.9</v>
      </c>
      <c r="F48" s="502" t="s">
        <v>328</v>
      </c>
      <c r="G48" s="551" t="s">
        <v>327</v>
      </c>
      <c r="H48" s="552">
        <v>0.9</v>
      </c>
      <c r="I48" s="553" t="s">
        <v>328</v>
      </c>
      <c r="J48" s="619" t="s">
        <v>327</v>
      </c>
      <c r="K48" s="620">
        <v>0.9</v>
      </c>
      <c r="L48" s="621" t="s">
        <v>328</v>
      </c>
      <c r="M48" s="795"/>
      <c r="N48" s="551" t="s">
        <v>327</v>
      </c>
      <c r="O48" s="552">
        <v>0.9</v>
      </c>
      <c r="P48" s="553" t="s">
        <v>328</v>
      </c>
      <c r="Q48" s="651"/>
      <c r="R48" s="651"/>
      <c r="S48" s="651"/>
      <c r="T48" s="426" t="s">
        <v>327</v>
      </c>
      <c r="U48" s="426">
        <f>U47</f>
        <v>0.9</v>
      </c>
      <c r="V48" s="431" t="s">
        <v>328</v>
      </c>
      <c r="W48" s="428"/>
      <c r="X48" s="432"/>
      <c r="Y48" s="430" t="e">
        <f>T48*Y1</f>
        <v>#VALUE!</v>
      </c>
      <c r="Z48" s="430">
        <f>U48*Z1</f>
        <v>0</v>
      </c>
      <c r="AA48" s="430" t="e">
        <f>V48*AA1</f>
        <v>#VALUE!</v>
      </c>
      <c r="AB48" s="430">
        <f>W48*AB1</f>
        <v>0</v>
      </c>
      <c r="AC48" s="432"/>
      <c r="AD48" s="313"/>
      <c r="AE48" s="313"/>
      <c r="AF48" s="316"/>
      <c r="AG48" s="316"/>
      <c r="AH48" s="313"/>
      <c r="AI48" s="361"/>
      <c r="AJ48" s="315"/>
      <c r="AL48" s="278"/>
      <c r="AM48" s="278"/>
      <c r="AN48" s="278"/>
      <c r="AO48" s="279"/>
      <c r="AP48" s="279"/>
      <c r="AQ48" s="280"/>
      <c r="AR48" s="253"/>
      <c r="AS48" s="253"/>
      <c r="AT48" s="253"/>
      <c r="AU48" s="281"/>
      <c r="AV48" s="281"/>
      <c r="AW48" s="281"/>
      <c r="AX48" s="281"/>
      <c r="AY48" s="254"/>
      <c r="AZ48" s="253"/>
      <c r="BA48" s="278"/>
      <c r="BB48" s="278"/>
    </row>
    <row r="49" spans="1:54" hidden="1" x14ac:dyDescent="0.25">
      <c r="A49" s="312" t="s">
        <v>296</v>
      </c>
      <c r="B49" s="313"/>
      <c r="C49" s="658"/>
      <c r="D49" s="499" t="s">
        <v>329</v>
      </c>
      <c r="E49" s="500">
        <v>0.05</v>
      </c>
      <c r="F49" s="502" t="s">
        <v>330</v>
      </c>
      <c r="G49" s="551" t="s">
        <v>329</v>
      </c>
      <c r="H49" s="552">
        <v>0.05</v>
      </c>
      <c r="I49" s="553" t="s">
        <v>330</v>
      </c>
      <c r="J49" s="619" t="s">
        <v>329</v>
      </c>
      <c r="K49" s="620">
        <v>0.05</v>
      </c>
      <c r="L49" s="621" t="s">
        <v>330</v>
      </c>
      <c r="M49" s="795"/>
      <c r="N49" s="551" t="s">
        <v>329</v>
      </c>
      <c r="O49" s="552">
        <v>0.05</v>
      </c>
      <c r="P49" s="553" t="s">
        <v>330</v>
      </c>
      <c r="Q49" s="651"/>
      <c r="R49" s="651"/>
      <c r="S49" s="651"/>
      <c r="T49" s="426" t="s">
        <v>329</v>
      </c>
      <c r="U49" s="426">
        <v>0.05</v>
      </c>
      <c r="V49" s="431" t="s">
        <v>330</v>
      </c>
      <c r="W49" s="428"/>
      <c r="X49" s="432"/>
      <c r="Y49" s="433" t="e">
        <f>T49*(#REF!-#REF!)</f>
        <v>#VALUE!</v>
      </c>
      <c r="Z49" s="433" t="e">
        <f t="shared" ref="Z49" si="12">U49*(#REF!-#REF!)</f>
        <v>#REF!</v>
      </c>
      <c r="AA49" s="433" t="e">
        <f t="shared" ref="AA49" si="13">V49*(#REF!-#REF!)</f>
        <v>#VALUE!</v>
      </c>
      <c r="AB49" s="433" t="e">
        <f>W49*(#REF!-#REF!)</f>
        <v>#REF!</v>
      </c>
      <c r="AC49" s="432"/>
      <c r="AD49" s="313"/>
      <c r="AE49" s="313"/>
      <c r="AF49" s="316"/>
      <c r="AG49" s="316"/>
      <c r="AH49" s="313"/>
      <c r="AI49" s="361"/>
      <c r="AJ49" s="315"/>
      <c r="AL49" s="278"/>
      <c r="AM49" s="278"/>
      <c r="AN49" s="278"/>
      <c r="AO49" s="279"/>
      <c r="AP49" s="279"/>
      <c r="AQ49" s="280"/>
      <c r="AR49" s="253"/>
      <c r="AS49" s="253"/>
      <c r="AT49" s="253"/>
      <c r="AU49" s="281"/>
      <c r="AV49" s="281"/>
      <c r="AW49" s="281"/>
      <c r="AX49" s="281"/>
      <c r="AY49" s="254"/>
      <c r="AZ49" s="253"/>
      <c r="BA49" s="278"/>
      <c r="BB49" s="278"/>
    </row>
    <row r="50" spans="1:54" hidden="1" x14ac:dyDescent="0.25">
      <c r="A50" s="312" t="s">
        <v>297</v>
      </c>
      <c r="B50" s="313"/>
      <c r="C50" s="658"/>
      <c r="D50" s="499" t="s">
        <v>331</v>
      </c>
      <c r="E50" s="500">
        <v>0.02</v>
      </c>
      <c r="F50" s="502" t="s">
        <v>332</v>
      </c>
      <c r="G50" s="551" t="s">
        <v>331</v>
      </c>
      <c r="H50" s="552">
        <v>0.02</v>
      </c>
      <c r="I50" s="553" t="s">
        <v>332</v>
      </c>
      <c r="J50" s="619" t="s">
        <v>331</v>
      </c>
      <c r="K50" s="620">
        <v>0.02</v>
      </c>
      <c r="L50" s="621" t="s">
        <v>332</v>
      </c>
      <c r="M50" s="795"/>
      <c r="N50" s="551" t="s">
        <v>331</v>
      </c>
      <c r="O50" s="552">
        <v>0.02</v>
      </c>
      <c r="P50" s="553" t="s">
        <v>332</v>
      </c>
      <c r="Q50" s="651"/>
      <c r="R50" s="651"/>
      <c r="S50" s="651"/>
      <c r="T50" s="426" t="s">
        <v>331</v>
      </c>
      <c r="U50" s="426">
        <v>0.02</v>
      </c>
      <c r="V50" s="431" t="s">
        <v>332</v>
      </c>
      <c r="W50" s="428"/>
      <c r="X50" s="432"/>
      <c r="Y50" s="433" t="e">
        <f>T50*(#REF!-#REF!)</f>
        <v>#VALUE!</v>
      </c>
      <c r="Z50" s="433" t="e">
        <f t="shared" ref="Z50" si="14">U50*(#REF!-#REF!)</f>
        <v>#REF!</v>
      </c>
      <c r="AA50" s="433" t="e">
        <f>V50*(#REF!-#REF!)</f>
        <v>#VALUE!</v>
      </c>
      <c r="AB50" s="433" t="e">
        <f>W50*(#REF!-#REF!)</f>
        <v>#REF!</v>
      </c>
      <c r="AC50" s="432"/>
      <c r="AD50" s="313"/>
      <c r="AE50" s="313"/>
      <c r="AF50" s="316"/>
      <c r="AG50" s="316"/>
      <c r="AH50" s="313"/>
      <c r="AI50" s="361"/>
      <c r="AJ50" s="315"/>
      <c r="AL50" s="278"/>
      <c r="AM50" s="278"/>
      <c r="AN50" s="278"/>
      <c r="AO50" s="279"/>
      <c r="AP50" s="279"/>
      <c r="AQ50" s="280"/>
      <c r="AR50" s="253"/>
      <c r="AS50" s="253"/>
      <c r="AT50" s="253"/>
      <c r="AU50" s="281"/>
      <c r="AV50" s="281"/>
      <c r="AW50" s="281"/>
      <c r="AX50" s="281"/>
      <c r="AY50" s="254"/>
      <c r="AZ50" s="253"/>
      <c r="BA50" s="278"/>
      <c r="BB50" s="278"/>
    </row>
    <row r="51" spans="1:54" hidden="1" x14ac:dyDescent="0.25">
      <c r="A51" s="312" t="s">
        <v>298</v>
      </c>
      <c r="B51" s="313"/>
      <c r="C51" s="658"/>
      <c r="D51" s="499" t="s">
        <v>333</v>
      </c>
      <c r="E51" s="500">
        <v>0.02</v>
      </c>
      <c r="F51" s="502" t="s">
        <v>334</v>
      </c>
      <c r="G51" s="551" t="s">
        <v>333</v>
      </c>
      <c r="H51" s="552">
        <v>0.02</v>
      </c>
      <c r="I51" s="553" t="s">
        <v>334</v>
      </c>
      <c r="J51" s="619" t="s">
        <v>333</v>
      </c>
      <c r="K51" s="620">
        <v>0.02</v>
      </c>
      <c r="L51" s="621" t="s">
        <v>334</v>
      </c>
      <c r="M51" s="795"/>
      <c r="N51" s="551" t="s">
        <v>333</v>
      </c>
      <c r="O51" s="552">
        <v>0.02</v>
      </c>
      <c r="P51" s="553" t="s">
        <v>334</v>
      </c>
      <c r="Q51" s="651"/>
      <c r="R51" s="651"/>
      <c r="S51" s="651"/>
      <c r="T51" s="426" t="s">
        <v>333</v>
      </c>
      <c r="U51" s="426">
        <f>U50</f>
        <v>0.02</v>
      </c>
      <c r="V51" s="431" t="s">
        <v>334</v>
      </c>
      <c r="W51" s="428"/>
      <c r="X51" s="432"/>
      <c r="Y51" s="433" t="e">
        <f>T51*(#REF!-Y1)</f>
        <v>#VALUE!</v>
      </c>
      <c r="Z51" s="433" t="e">
        <f>U51*(#REF!-Z1)</f>
        <v>#REF!</v>
      </c>
      <c r="AA51" s="433" t="e">
        <f>V51*(#REF!-AA1)</f>
        <v>#VALUE!</v>
      </c>
      <c r="AB51" s="433" t="e">
        <f>W51*(#REF!-AB1)</f>
        <v>#REF!</v>
      </c>
      <c r="AC51" s="432"/>
      <c r="AD51" s="313"/>
      <c r="AE51" s="313"/>
      <c r="AF51" s="316"/>
      <c r="AG51" s="316"/>
      <c r="AH51" s="313"/>
      <c r="AI51" s="361"/>
      <c r="AJ51" s="315"/>
      <c r="AL51" s="278"/>
      <c r="AM51" s="278"/>
      <c r="AN51" s="278"/>
      <c r="AO51" s="279"/>
      <c r="AP51" s="279"/>
      <c r="AQ51" s="280"/>
      <c r="AR51" s="253"/>
      <c r="AS51" s="253"/>
      <c r="AT51" s="253"/>
      <c r="AU51" s="281"/>
      <c r="AV51" s="281"/>
      <c r="AW51" s="281"/>
      <c r="AX51" s="281"/>
      <c r="AY51" s="254"/>
      <c r="AZ51" s="253"/>
      <c r="BA51" s="278"/>
      <c r="BB51" s="278"/>
    </row>
    <row r="52" spans="1:54" hidden="1" x14ac:dyDescent="0.25">
      <c r="A52" s="312"/>
      <c r="B52" s="313"/>
      <c r="C52" s="658"/>
      <c r="D52" s="503"/>
      <c r="E52" s="504"/>
      <c r="F52" s="505"/>
      <c r="G52" s="554"/>
      <c r="H52" s="555"/>
      <c r="I52" s="556"/>
      <c r="J52" s="622"/>
      <c r="K52" s="623"/>
      <c r="L52" s="624"/>
      <c r="M52" s="317"/>
      <c r="N52" s="554"/>
      <c r="O52" s="555"/>
      <c r="P52" s="556"/>
      <c r="Q52" s="318"/>
      <c r="R52" s="318"/>
      <c r="S52" s="318"/>
      <c r="T52" s="434"/>
      <c r="U52" s="435"/>
      <c r="V52" s="428"/>
      <c r="W52" s="428"/>
      <c r="X52" s="432"/>
      <c r="Y52" s="433"/>
      <c r="Z52" s="433"/>
      <c r="AA52" s="433"/>
      <c r="AB52" s="433"/>
      <c r="AC52" s="432"/>
      <c r="AD52" s="313"/>
      <c r="AE52" s="313"/>
      <c r="AF52" s="316"/>
      <c r="AG52" s="316"/>
      <c r="AH52" s="313"/>
      <c r="AI52" s="361"/>
      <c r="AJ52" s="315"/>
      <c r="AL52" s="278"/>
      <c r="AM52" s="278"/>
      <c r="AN52" s="278"/>
      <c r="AO52" s="279"/>
      <c r="AP52" s="279"/>
      <c r="AQ52" s="280"/>
      <c r="AR52" s="253"/>
      <c r="AS52" s="253"/>
      <c r="AT52" s="253"/>
      <c r="AU52" s="281"/>
      <c r="AV52" s="281"/>
      <c r="AW52" s="281"/>
      <c r="AX52" s="281"/>
      <c r="AY52" s="254"/>
      <c r="AZ52" s="253"/>
      <c r="BA52" s="278"/>
      <c r="BB52" s="278"/>
    </row>
    <row r="53" spans="1:54" hidden="1" x14ac:dyDescent="0.25">
      <c r="A53" s="319" t="s">
        <v>299</v>
      </c>
      <c r="B53" s="320"/>
      <c r="C53" s="658"/>
      <c r="D53" s="506" t="e">
        <v>#REF!</v>
      </c>
      <c r="E53" s="507" t="e">
        <v>#REF!</v>
      </c>
      <c r="F53" s="508" t="e">
        <v>#REF!</v>
      </c>
      <c r="G53" s="557" t="e">
        <v>#REF!</v>
      </c>
      <c r="H53" s="558" t="e">
        <v>#REF!</v>
      </c>
      <c r="I53" s="559" t="e">
        <v>#REF!</v>
      </c>
      <c r="J53" s="625" t="e">
        <v>#REF!</v>
      </c>
      <c r="K53" s="626" t="e">
        <v>#REF!</v>
      </c>
      <c r="L53" s="627" t="e">
        <v>#REF!</v>
      </c>
      <c r="M53" s="796"/>
      <c r="N53" s="557" t="e">
        <v>#REF!</v>
      </c>
      <c r="O53" s="558" t="e">
        <v>#REF!</v>
      </c>
      <c r="P53" s="559" t="e">
        <v>#REF!</v>
      </c>
      <c r="Q53" s="652"/>
      <c r="R53" s="652"/>
      <c r="S53" s="652"/>
      <c r="T53" s="436" t="e">
        <f>#REF!*(Y49+#REF!)/#REF!</f>
        <v>#REF!</v>
      </c>
      <c r="U53" s="436" t="e">
        <f>(Z49+#REF!)/#REF!</f>
        <v>#REF!</v>
      </c>
      <c r="V53" s="436" t="e">
        <f>#REF!*(AA49+#REF!)/#REF!</f>
        <v>#REF!</v>
      </c>
      <c r="W53" s="428"/>
      <c r="X53" s="432"/>
      <c r="Y53" s="437" t="e">
        <f>#REF!/#REF!</f>
        <v>#REF!</v>
      </c>
      <c r="Z53" s="437" t="e">
        <f>#REF!/#REF!</f>
        <v>#REF!</v>
      </c>
      <c r="AA53" s="437" t="e">
        <f>#REF!/#REF!</f>
        <v>#REF!</v>
      </c>
      <c r="AB53" s="433"/>
      <c r="AC53" s="438" t="e">
        <f t="shared" ref="AC53:AE55" si="15">T53*AC$7</f>
        <v>#REF!</v>
      </c>
      <c r="AD53" s="321" t="e">
        <f t="shared" si="15"/>
        <v>#REF!</v>
      </c>
      <c r="AE53" s="321" t="e">
        <f t="shared" si="15"/>
        <v>#REF!</v>
      </c>
      <c r="AF53" s="316"/>
      <c r="AG53" s="316"/>
      <c r="AH53" s="313"/>
      <c r="AI53" s="361"/>
      <c r="AJ53" s="315"/>
      <c r="AL53" s="278"/>
      <c r="AM53" s="278"/>
      <c r="AN53" s="278"/>
      <c r="AO53" s="279"/>
      <c r="AP53" s="279"/>
      <c r="AQ53" s="280"/>
      <c r="AR53" s="253"/>
      <c r="AS53" s="253"/>
      <c r="AT53" s="253"/>
      <c r="AU53" s="281"/>
      <c r="AV53" s="281"/>
      <c r="AW53" s="281"/>
      <c r="AX53" s="281"/>
      <c r="AY53" s="254"/>
      <c r="AZ53" s="253"/>
      <c r="BA53" s="278"/>
      <c r="BB53" s="278"/>
    </row>
    <row r="54" spans="1:54" hidden="1" x14ac:dyDescent="0.25">
      <c r="A54" s="319" t="s">
        <v>300</v>
      </c>
      <c r="B54" s="320"/>
      <c r="C54" s="658"/>
      <c r="D54" s="506" t="e">
        <v>#REF!</v>
      </c>
      <c r="E54" s="507" t="e">
        <v>#REF!</v>
      </c>
      <c r="F54" s="508" t="e">
        <v>#REF!</v>
      </c>
      <c r="G54" s="557" t="e">
        <v>#REF!</v>
      </c>
      <c r="H54" s="558" t="e">
        <v>#REF!</v>
      </c>
      <c r="I54" s="559" t="e">
        <v>#REF!</v>
      </c>
      <c r="J54" s="625" t="e">
        <v>#REF!</v>
      </c>
      <c r="K54" s="626" t="e">
        <v>#REF!</v>
      </c>
      <c r="L54" s="627" t="e">
        <v>#REF!</v>
      </c>
      <c r="M54" s="796"/>
      <c r="N54" s="557" t="e">
        <v>#REF!</v>
      </c>
      <c r="O54" s="558" t="e">
        <v>#REF!</v>
      </c>
      <c r="P54" s="559" t="e">
        <v>#REF!</v>
      </c>
      <c r="Q54" s="652"/>
      <c r="R54" s="652"/>
      <c r="S54" s="652"/>
      <c r="T54" s="436" t="e">
        <f>#REF!*(Y50+Y47)/#REF!</f>
        <v>#REF!</v>
      </c>
      <c r="U54" s="436" t="e">
        <f t="shared" ref="U54" si="16">(Z50+Z47)/#REF!</f>
        <v>#REF!</v>
      </c>
      <c r="V54" s="436" t="e">
        <f>#REF!*(AA50+AA47)/#REF!</f>
        <v>#REF!</v>
      </c>
      <c r="W54" s="428"/>
      <c r="X54" s="432"/>
      <c r="Y54" s="437" t="e">
        <f>Y47/#REF!</f>
        <v>#REF!</v>
      </c>
      <c r="Z54" s="437" t="e">
        <f t="shared" ref="Z54" si="17">Z47/#REF!</f>
        <v>#REF!</v>
      </c>
      <c r="AA54" s="437" t="e">
        <f t="shared" ref="AA54" si="18">AA47/#REF!</f>
        <v>#VALUE!</v>
      </c>
      <c r="AB54" s="433"/>
      <c r="AC54" s="438" t="e">
        <f t="shared" si="15"/>
        <v>#REF!</v>
      </c>
      <c r="AD54" s="321" t="e">
        <f t="shared" si="15"/>
        <v>#REF!</v>
      </c>
      <c r="AE54" s="321" t="e">
        <f t="shared" si="15"/>
        <v>#REF!</v>
      </c>
      <c r="AF54" s="316"/>
      <c r="AG54" s="316"/>
      <c r="AH54" s="313"/>
      <c r="AI54" s="361"/>
      <c r="AJ54" s="315"/>
      <c r="AL54" s="278"/>
      <c r="AM54" s="278"/>
      <c r="AN54" s="278"/>
      <c r="AO54" s="279"/>
      <c r="AP54" s="279"/>
      <c r="AQ54" s="280"/>
      <c r="AR54" s="253"/>
      <c r="AS54" s="253"/>
      <c r="AT54" s="253"/>
      <c r="AU54" s="281"/>
      <c r="AV54" s="281"/>
      <c r="AW54" s="281"/>
      <c r="AX54" s="281"/>
      <c r="AY54" s="254"/>
      <c r="AZ54" s="253"/>
      <c r="BA54" s="278"/>
      <c r="BB54" s="278"/>
    </row>
    <row r="55" spans="1:54" hidden="1" x14ac:dyDescent="0.25">
      <c r="A55" s="319" t="s">
        <v>301</v>
      </c>
      <c r="B55" s="320"/>
      <c r="C55" s="658"/>
      <c r="D55" s="506"/>
      <c r="E55" s="507"/>
      <c r="F55" s="508"/>
      <c r="G55" s="557"/>
      <c r="H55" s="558"/>
      <c r="I55" s="559"/>
      <c r="J55" s="625"/>
      <c r="K55" s="626"/>
      <c r="L55" s="627"/>
      <c r="M55" s="796"/>
      <c r="N55" s="557"/>
      <c r="O55" s="558"/>
      <c r="P55" s="559"/>
      <c r="Q55" s="652"/>
      <c r="R55" s="652"/>
      <c r="S55" s="652"/>
      <c r="T55" s="436"/>
      <c r="U55" s="436"/>
      <c r="V55" s="436"/>
      <c r="W55" s="428"/>
      <c r="X55" s="432"/>
      <c r="Y55" s="437"/>
      <c r="Z55" s="437"/>
      <c r="AA55" s="437"/>
      <c r="AB55" s="433"/>
      <c r="AC55" s="438">
        <f t="shared" si="15"/>
        <v>0</v>
      </c>
      <c r="AD55" s="321">
        <f t="shared" si="15"/>
        <v>0</v>
      </c>
      <c r="AE55" s="321">
        <f t="shared" si="15"/>
        <v>0</v>
      </c>
      <c r="AF55" s="316"/>
      <c r="AG55" s="316"/>
      <c r="AH55" s="313"/>
      <c r="AI55" s="361"/>
      <c r="AJ55" s="315"/>
      <c r="AL55" s="278"/>
      <c r="AM55" s="278"/>
      <c r="AN55" s="278"/>
      <c r="AO55" s="279"/>
      <c r="AP55" s="279"/>
      <c r="AQ55" s="280"/>
      <c r="AR55" s="253"/>
      <c r="AS55" s="253"/>
      <c r="AT55" s="253"/>
      <c r="AU55" s="281"/>
      <c r="AV55" s="281"/>
      <c r="AW55" s="281"/>
      <c r="AX55" s="281"/>
      <c r="AY55" s="254"/>
      <c r="AZ55" s="253"/>
      <c r="BA55" s="278"/>
      <c r="BB55" s="278"/>
    </row>
    <row r="56" spans="1:54" ht="27.6" hidden="1" x14ac:dyDescent="0.25">
      <c r="A56" s="322" t="s">
        <v>302</v>
      </c>
      <c r="B56" s="323"/>
      <c r="C56" s="659"/>
      <c r="D56" s="506" t="e">
        <v>#REF!</v>
      </c>
      <c r="E56" s="507" t="e">
        <v>#REF!</v>
      </c>
      <c r="F56" s="508" t="e">
        <v>#REF!</v>
      </c>
      <c r="G56" s="557" t="e">
        <v>#REF!</v>
      </c>
      <c r="H56" s="558" t="e">
        <v>#REF!</v>
      </c>
      <c r="I56" s="559" t="e">
        <v>#REF!</v>
      </c>
      <c r="J56" s="625" t="e">
        <v>#REF!</v>
      </c>
      <c r="K56" s="626" t="e">
        <v>#REF!</v>
      </c>
      <c r="L56" s="627" t="e">
        <v>#REF!</v>
      </c>
      <c r="M56" s="796"/>
      <c r="N56" s="557" t="e">
        <v>#REF!</v>
      </c>
      <c r="O56" s="558" t="e">
        <v>#REF!</v>
      </c>
      <c r="P56" s="559" t="e">
        <v>#REF!</v>
      </c>
      <c r="Q56" s="652"/>
      <c r="R56" s="652"/>
      <c r="S56" s="652"/>
      <c r="T56" s="436" t="e">
        <f>#REF!/(#REF!+Y49)</f>
        <v>#REF!</v>
      </c>
      <c r="U56" s="436" t="e">
        <f>#REF!/(#REF!+Z49)</f>
        <v>#REF!</v>
      </c>
      <c r="V56" s="436" t="e">
        <f>#REF!/(#REF!+AA49)</f>
        <v>#REF!</v>
      </c>
      <c r="W56" s="428"/>
      <c r="X56" s="432"/>
      <c r="Y56" s="439" t="e">
        <f>#REF!/(#REF!+Y49)</f>
        <v>#REF!</v>
      </c>
      <c r="Z56" s="439" t="e">
        <f>#REF!/(#REF!+Z49)</f>
        <v>#REF!</v>
      </c>
      <c r="AA56" s="439" t="e">
        <f>#REF!/(#REF!+AA49)</f>
        <v>#REF!</v>
      </c>
      <c r="AB56" s="433"/>
      <c r="AC56" s="438" t="e">
        <f>AC53*T56</f>
        <v>#REF!</v>
      </c>
      <c r="AD56" s="321" t="e">
        <f t="shared" ref="AD56:AE58" si="19">AD53*U56</f>
        <v>#REF!</v>
      </c>
      <c r="AE56" s="321" t="e">
        <f t="shared" si="19"/>
        <v>#REF!</v>
      </c>
      <c r="AF56" s="316"/>
      <c r="AG56" s="324"/>
      <c r="AH56" s="325" t="s">
        <v>303</v>
      </c>
      <c r="AI56" s="361"/>
      <c r="AJ56" s="315"/>
      <c r="AL56" s="278"/>
      <c r="AM56" s="278"/>
      <c r="AN56" s="278"/>
      <c r="AO56" s="279"/>
      <c r="AP56" s="279"/>
      <c r="AQ56" s="280"/>
      <c r="AR56" s="253"/>
      <c r="AS56" s="253"/>
      <c r="AT56" s="253"/>
      <c r="AU56" s="281"/>
      <c r="AV56" s="281"/>
      <c r="AW56" s="281"/>
      <c r="AX56" s="281"/>
      <c r="AY56" s="254"/>
      <c r="AZ56" s="253"/>
      <c r="BA56" s="278"/>
      <c r="BB56" s="278"/>
    </row>
    <row r="57" spans="1:54" ht="27.6" hidden="1" x14ac:dyDescent="0.25">
      <c r="A57" s="326" t="s">
        <v>304</v>
      </c>
      <c r="B57" s="327"/>
      <c r="C57" s="659"/>
      <c r="D57" s="506" t="e">
        <v>#REF!</v>
      </c>
      <c r="E57" s="507" t="e">
        <v>#REF!</v>
      </c>
      <c r="F57" s="508" t="e">
        <v>#VALUE!</v>
      </c>
      <c r="G57" s="557" t="e">
        <v>#REF!</v>
      </c>
      <c r="H57" s="558" t="e">
        <v>#REF!</v>
      </c>
      <c r="I57" s="559" t="e">
        <v>#VALUE!</v>
      </c>
      <c r="J57" s="625" t="e">
        <v>#REF!</v>
      </c>
      <c r="K57" s="626" t="e">
        <v>#REF!</v>
      </c>
      <c r="L57" s="627" t="e">
        <v>#VALUE!</v>
      </c>
      <c r="M57" s="796"/>
      <c r="N57" s="557" t="e">
        <v>#REF!</v>
      </c>
      <c r="O57" s="558" t="e">
        <v>#REF!</v>
      </c>
      <c r="P57" s="559" t="e">
        <v>#VALUE!</v>
      </c>
      <c r="Q57" s="652"/>
      <c r="R57" s="652"/>
      <c r="S57" s="652"/>
      <c r="T57" s="436" t="e">
        <f t="shared" ref="T57:V57" si="20">Y47/(Y47+Y50)</f>
        <v>#REF!</v>
      </c>
      <c r="U57" s="436" t="e">
        <f t="shared" si="20"/>
        <v>#REF!</v>
      </c>
      <c r="V57" s="436" t="e">
        <f t="shared" si="20"/>
        <v>#VALUE!</v>
      </c>
      <c r="W57" s="428"/>
      <c r="X57" s="432"/>
      <c r="Y57" s="439" t="e">
        <f t="shared" ref="Y57:AA57" si="21">Y47/(Y47+Y50)</f>
        <v>#REF!</v>
      </c>
      <c r="Z57" s="439" t="e">
        <f t="shared" si="21"/>
        <v>#REF!</v>
      </c>
      <c r="AA57" s="439" t="e">
        <f t="shared" si="21"/>
        <v>#VALUE!</v>
      </c>
      <c r="AB57" s="433"/>
      <c r="AC57" s="438" t="e">
        <f>AC54*T57</f>
        <v>#REF!</v>
      </c>
      <c r="AD57" s="321" t="e">
        <f t="shared" si="19"/>
        <v>#REF!</v>
      </c>
      <c r="AE57" s="321" t="e">
        <f t="shared" si="19"/>
        <v>#REF!</v>
      </c>
      <c r="AF57" s="316"/>
      <c r="AG57" s="324"/>
      <c r="AH57" s="328"/>
      <c r="AI57" s="361"/>
      <c r="AJ57" s="315"/>
      <c r="AL57" s="278"/>
      <c r="AM57" s="278"/>
      <c r="AN57" s="278"/>
      <c r="AO57" s="279"/>
      <c r="AP57" s="279"/>
      <c r="AQ57" s="280"/>
      <c r="AR57" s="253"/>
      <c r="AS57" s="253"/>
      <c r="AT57" s="253"/>
      <c r="AU57" s="281"/>
      <c r="AV57" s="281"/>
      <c r="AW57" s="281"/>
      <c r="AX57" s="281"/>
      <c r="AY57" s="254"/>
      <c r="AZ57" s="253"/>
      <c r="BA57" s="278"/>
      <c r="BB57" s="278"/>
    </row>
    <row r="58" spans="1:54" hidden="1" x14ac:dyDescent="0.25">
      <c r="A58" s="326" t="s">
        <v>305</v>
      </c>
      <c r="B58" s="327"/>
      <c r="C58" s="659"/>
      <c r="D58" s="506"/>
      <c r="E58" s="507"/>
      <c r="F58" s="508"/>
      <c r="G58" s="557"/>
      <c r="H58" s="558"/>
      <c r="I58" s="559"/>
      <c r="J58" s="625"/>
      <c r="K58" s="626"/>
      <c r="L58" s="627"/>
      <c r="M58" s="796"/>
      <c r="N58" s="557"/>
      <c r="O58" s="558"/>
      <c r="P58" s="559"/>
      <c r="Q58" s="652"/>
      <c r="R58" s="652"/>
      <c r="S58" s="652"/>
      <c r="T58" s="436"/>
      <c r="U58" s="436"/>
      <c r="V58" s="436"/>
      <c r="W58" s="428"/>
      <c r="X58" s="432"/>
      <c r="Y58" s="439"/>
      <c r="Z58" s="439"/>
      <c r="AA58" s="439"/>
      <c r="AB58" s="433"/>
      <c r="AC58" s="438">
        <f>AC55*T58</f>
        <v>0</v>
      </c>
      <c r="AD58" s="321">
        <f t="shared" si="19"/>
        <v>0</v>
      </c>
      <c r="AE58" s="321">
        <f t="shared" si="19"/>
        <v>0</v>
      </c>
      <c r="AF58" s="316"/>
      <c r="AG58" s="324"/>
      <c r="AH58" s="328"/>
      <c r="AI58" s="361"/>
      <c r="AJ58" s="315"/>
      <c r="AL58" s="278"/>
      <c r="AM58" s="278"/>
      <c r="AN58" s="278"/>
      <c r="AO58" s="279"/>
      <c r="AP58" s="279"/>
      <c r="AQ58" s="280"/>
      <c r="AR58" s="253"/>
      <c r="AS58" s="253"/>
      <c r="AT58" s="253"/>
      <c r="AU58" s="281"/>
      <c r="AV58" s="281"/>
      <c r="AW58" s="281"/>
      <c r="AX58" s="281"/>
      <c r="AY58" s="254"/>
      <c r="AZ58" s="253"/>
      <c r="BA58" s="278"/>
      <c r="BB58" s="278"/>
    </row>
    <row r="59" spans="1:54" hidden="1" x14ac:dyDescent="0.25">
      <c r="A59" s="319" t="s">
        <v>306</v>
      </c>
      <c r="B59" s="320"/>
      <c r="C59" s="658"/>
      <c r="D59" s="506" t="e">
        <v>#REF!</v>
      </c>
      <c r="E59" s="507" t="e">
        <v>#REF!</v>
      </c>
      <c r="F59" s="508" t="e">
        <v>#REF!</v>
      </c>
      <c r="G59" s="557" t="e">
        <v>#REF!</v>
      </c>
      <c r="H59" s="558" t="e">
        <v>#REF!</v>
      </c>
      <c r="I59" s="559" t="e">
        <v>#REF!</v>
      </c>
      <c r="J59" s="625" t="e">
        <v>#REF!</v>
      </c>
      <c r="K59" s="626" t="e">
        <v>#REF!</v>
      </c>
      <c r="L59" s="627" t="e">
        <v>#REF!</v>
      </c>
      <c r="M59" s="796"/>
      <c r="N59" s="557" t="e">
        <v>#REF!</v>
      </c>
      <c r="O59" s="558" t="e">
        <v>#REF!</v>
      </c>
      <c r="P59" s="559" t="e">
        <v>#REF!</v>
      </c>
      <c r="Q59" s="652"/>
      <c r="R59" s="652"/>
      <c r="S59" s="652"/>
      <c r="T59" s="436" t="e">
        <f>(#REF!-#REF!+Y2)/(#REF!+(#REF!-Y60))</f>
        <v>#REF!</v>
      </c>
      <c r="U59" s="436" t="e">
        <f>(#REF!-#REF!+Z2)/(#REF!+(#REF!-Z60))</f>
        <v>#REF!</v>
      </c>
      <c r="V59" s="436" t="e">
        <f>(#REF!-#REF!+AA2)/(#REF!+(#REF!-AA60))</f>
        <v>#REF!</v>
      </c>
      <c r="W59" s="428"/>
      <c r="X59" s="432"/>
      <c r="Y59" s="433"/>
      <c r="Z59" s="433"/>
      <c r="AA59" s="433"/>
      <c r="AB59" s="433"/>
      <c r="AC59" s="432" t="e">
        <f t="shared" ref="AC59:AE61" si="22">T59*(AC$40+(AC$7-AC53))</f>
        <v>#REF!</v>
      </c>
      <c r="AD59" s="313" t="e">
        <f t="shared" si="22"/>
        <v>#REF!</v>
      </c>
      <c r="AE59" s="313" t="e">
        <f t="shared" si="22"/>
        <v>#REF!</v>
      </c>
      <c r="AF59" s="316"/>
      <c r="AG59" s="316" t="s">
        <v>21</v>
      </c>
      <c r="AH59" s="328"/>
      <c r="AI59" s="361"/>
      <c r="AJ59" s="315"/>
      <c r="AL59" s="278"/>
      <c r="AM59" s="278"/>
      <c r="AN59" s="278"/>
      <c r="AO59" s="279"/>
      <c r="AP59" s="279"/>
      <c r="AQ59" s="280"/>
      <c r="AR59" s="253"/>
      <c r="AS59" s="253"/>
      <c r="AT59" s="253"/>
      <c r="AU59" s="281"/>
      <c r="AV59" s="281"/>
      <c r="AW59" s="281"/>
      <c r="AX59" s="281"/>
      <c r="AY59" s="254"/>
      <c r="AZ59" s="253"/>
      <c r="BA59" s="278"/>
      <c r="BB59" s="278"/>
    </row>
    <row r="60" spans="1:54" hidden="1" x14ac:dyDescent="0.25">
      <c r="A60" s="319" t="s">
        <v>307</v>
      </c>
      <c r="B60" s="320"/>
      <c r="C60" s="658"/>
      <c r="D60" s="506" t="e">
        <v>#REF!</v>
      </c>
      <c r="E60" s="507" t="e">
        <v>#REF!</v>
      </c>
      <c r="F60" s="508" t="e">
        <v>#REF!</v>
      </c>
      <c r="G60" s="557" t="e">
        <v>#REF!</v>
      </c>
      <c r="H60" s="558" t="e">
        <v>#REF!</v>
      </c>
      <c r="I60" s="559" t="e">
        <v>#REF!</v>
      </c>
      <c r="J60" s="625" t="e">
        <v>#REF!</v>
      </c>
      <c r="K60" s="626" t="e">
        <v>#REF!</v>
      </c>
      <c r="L60" s="627" t="e">
        <v>#REF!</v>
      </c>
      <c r="M60" s="796"/>
      <c r="N60" s="557" t="e">
        <v>#REF!</v>
      </c>
      <c r="O60" s="558" t="e">
        <v>#REF!</v>
      </c>
      <c r="P60" s="559" t="e">
        <v>#REF!</v>
      </c>
      <c r="Q60" s="652"/>
      <c r="R60" s="652"/>
      <c r="S60" s="652"/>
      <c r="T60" s="436" t="e">
        <f>(#REF!-Y47+Y4)/(#REF!+(#REF!-Y61))</f>
        <v>#REF!</v>
      </c>
      <c r="U60" s="436" t="e">
        <f>(#REF!-Z47+Z4)/(#REF!+(#REF!-Z61))</f>
        <v>#REF!</v>
      </c>
      <c r="V60" s="436" t="e">
        <f>(#REF!-AA47+AA4)/(#REF!+(#REF!-AA61))</f>
        <v>#REF!</v>
      </c>
      <c r="W60" s="428"/>
      <c r="X60" s="440"/>
      <c r="Y60" s="433"/>
      <c r="Z60" s="433"/>
      <c r="AA60" s="433"/>
      <c r="AB60" s="433" t="e">
        <f>AB49+#REF!</f>
        <v>#REF!</v>
      </c>
      <c r="AC60" s="432" t="e">
        <f t="shared" si="22"/>
        <v>#REF!</v>
      </c>
      <c r="AD60" s="313" t="e">
        <f t="shared" si="22"/>
        <v>#REF!</v>
      </c>
      <c r="AE60" s="313" t="e">
        <f t="shared" si="22"/>
        <v>#REF!</v>
      </c>
      <c r="AF60" s="316"/>
      <c r="AG60" s="316" t="s">
        <v>23</v>
      </c>
      <c r="AH60" s="328"/>
      <c r="AI60" s="361"/>
      <c r="AJ60" s="315"/>
      <c r="AL60" s="278"/>
      <c r="AM60" s="278"/>
      <c r="AN60" s="278"/>
      <c r="AO60" s="279"/>
      <c r="AP60" s="279"/>
      <c r="AQ60" s="280"/>
      <c r="AR60" s="253"/>
      <c r="AS60" s="253"/>
      <c r="AT60" s="253"/>
      <c r="AU60" s="281"/>
      <c r="AV60" s="281"/>
      <c r="AW60" s="281"/>
      <c r="AX60" s="281"/>
      <c r="AY60" s="254"/>
      <c r="AZ60" s="253"/>
      <c r="BA60" s="278"/>
      <c r="BB60" s="278"/>
    </row>
    <row r="61" spans="1:54" hidden="1" x14ac:dyDescent="0.25">
      <c r="A61" s="319" t="s">
        <v>308</v>
      </c>
      <c r="B61" s="320"/>
      <c r="C61" s="658"/>
      <c r="D61" s="506"/>
      <c r="E61" s="507"/>
      <c r="F61" s="505"/>
      <c r="G61" s="554"/>
      <c r="H61" s="555"/>
      <c r="I61" s="556"/>
      <c r="J61" s="622"/>
      <c r="K61" s="623"/>
      <c r="L61" s="624"/>
      <c r="M61" s="317"/>
      <c r="N61" s="554"/>
      <c r="O61" s="555"/>
      <c r="P61" s="556"/>
      <c r="Q61" s="318"/>
      <c r="R61" s="318"/>
      <c r="S61" s="318"/>
      <c r="T61" s="436"/>
      <c r="U61" s="436"/>
      <c r="V61" s="428"/>
      <c r="W61" s="428"/>
      <c r="X61" s="440"/>
      <c r="Y61" s="433"/>
      <c r="Z61" s="433"/>
      <c r="AA61" s="433"/>
      <c r="AB61" s="433" t="e">
        <f>AB47+AB50</f>
        <v>#REF!</v>
      </c>
      <c r="AC61" s="432">
        <f t="shared" si="22"/>
        <v>0</v>
      </c>
      <c r="AD61" s="313">
        <f t="shared" si="22"/>
        <v>0</v>
      </c>
      <c r="AE61" s="313">
        <f t="shared" si="22"/>
        <v>0</v>
      </c>
      <c r="AF61" s="316"/>
      <c r="AG61" s="316" t="s">
        <v>24</v>
      </c>
      <c r="AH61" s="328"/>
      <c r="AI61" s="361"/>
      <c r="AJ61" s="315"/>
      <c r="AL61" s="278"/>
      <c r="AM61" s="278"/>
      <c r="AN61" s="278"/>
      <c r="AO61" s="279"/>
      <c r="AP61" s="279"/>
      <c r="AQ61" s="280"/>
      <c r="AR61" s="253"/>
      <c r="AS61" s="253"/>
      <c r="AT61" s="253"/>
      <c r="AU61" s="281"/>
      <c r="AV61" s="281"/>
      <c r="AW61" s="281"/>
      <c r="AX61" s="281"/>
      <c r="AY61" s="254"/>
      <c r="AZ61" s="253"/>
      <c r="BA61" s="278"/>
      <c r="BB61" s="278"/>
    </row>
    <row r="62" spans="1:54" hidden="1" x14ac:dyDescent="0.25">
      <c r="A62" s="312"/>
      <c r="B62" s="313"/>
      <c r="C62" s="658"/>
      <c r="D62" s="503"/>
      <c r="E62" s="504"/>
      <c r="F62" s="505"/>
      <c r="G62" s="554"/>
      <c r="H62" s="555"/>
      <c r="I62" s="556"/>
      <c r="J62" s="622"/>
      <c r="K62" s="623"/>
      <c r="L62" s="624"/>
      <c r="M62" s="317"/>
      <c r="N62" s="554"/>
      <c r="O62" s="555"/>
      <c r="P62" s="556"/>
      <c r="Q62" s="318"/>
      <c r="R62" s="318"/>
      <c r="S62" s="318"/>
      <c r="T62" s="434"/>
      <c r="U62" s="435"/>
      <c r="V62" s="428"/>
      <c r="W62" s="428"/>
      <c r="X62" s="432"/>
      <c r="Y62" s="433"/>
      <c r="Z62" s="433"/>
      <c r="AA62" s="433"/>
      <c r="AB62" s="433"/>
      <c r="AC62" s="432"/>
      <c r="AD62" s="313"/>
      <c r="AE62" s="313"/>
      <c r="AF62" s="316"/>
      <c r="AG62" s="316" t="s">
        <v>25</v>
      </c>
      <c r="AH62" s="328"/>
      <c r="AI62" s="361"/>
      <c r="AJ62" s="315"/>
      <c r="AL62" s="278"/>
      <c r="AM62" s="278"/>
      <c r="AN62" s="278"/>
      <c r="AO62" s="279"/>
      <c r="AP62" s="279"/>
      <c r="AQ62" s="280"/>
      <c r="AR62" s="253"/>
      <c r="AS62" s="253"/>
      <c r="AT62" s="253"/>
      <c r="AU62" s="281"/>
      <c r="AV62" s="281"/>
      <c r="AW62" s="281"/>
      <c r="AX62" s="281"/>
      <c r="AY62" s="254"/>
      <c r="AZ62" s="253"/>
      <c r="BA62" s="278"/>
      <c r="BB62" s="278"/>
    </row>
    <row r="63" spans="1:54" ht="41.4" hidden="1" x14ac:dyDescent="0.25">
      <c r="A63" s="312"/>
      <c r="B63" s="313"/>
      <c r="C63" s="658"/>
      <c r="D63" s="503"/>
      <c r="E63" s="504"/>
      <c r="F63" s="505"/>
      <c r="G63" s="554"/>
      <c r="H63" s="555"/>
      <c r="I63" s="556"/>
      <c r="J63" s="622"/>
      <c r="K63" s="623"/>
      <c r="L63" s="624"/>
      <c r="M63" s="317"/>
      <c r="N63" s="554"/>
      <c r="O63" s="555"/>
      <c r="P63" s="556"/>
      <c r="Q63" s="318"/>
      <c r="R63" s="318"/>
      <c r="S63" s="318"/>
      <c r="T63" s="434"/>
      <c r="U63" s="435"/>
      <c r="V63" s="428"/>
      <c r="W63" s="428"/>
      <c r="X63" s="432"/>
      <c r="Y63" s="433"/>
      <c r="Z63" s="433"/>
      <c r="AA63" s="433"/>
      <c r="AB63" s="433"/>
      <c r="AC63" s="432"/>
      <c r="AD63" s="313"/>
      <c r="AE63" s="313"/>
      <c r="AF63" s="316"/>
      <c r="AG63" s="316" t="s">
        <v>26</v>
      </c>
      <c r="AH63" s="325" t="s">
        <v>309</v>
      </c>
      <c r="AI63" s="361"/>
      <c r="AJ63" s="315"/>
      <c r="AL63" s="278"/>
      <c r="AM63" s="278"/>
      <c r="AN63" s="278"/>
      <c r="AO63" s="279"/>
      <c r="AP63" s="279"/>
      <c r="AQ63" s="280"/>
      <c r="AR63" s="253"/>
      <c r="AS63" s="253"/>
      <c r="AT63" s="253"/>
      <c r="AU63" s="281"/>
      <c r="AV63" s="281"/>
      <c r="AW63" s="281"/>
      <c r="AX63" s="281"/>
      <c r="AY63" s="254"/>
      <c r="AZ63" s="253"/>
      <c r="BA63" s="278"/>
      <c r="BB63" s="278"/>
    </row>
    <row r="64" spans="1:54" ht="14.4" hidden="1" thickBot="1" x14ac:dyDescent="0.3">
      <c r="A64" s="329"/>
      <c r="B64" s="330"/>
      <c r="C64" s="660"/>
      <c r="D64" s="509"/>
      <c r="E64" s="510"/>
      <c r="F64" s="511"/>
      <c r="G64" s="560"/>
      <c r="H64" s="561"/>
      <c r="I64" s="562"/>
      <c r="J64" s="628"/>
      <c r="K64" s="629"/>
      <c r="L64" s="630"/>
      <c r="M64" s="331"/>
      <c r="N64" s="560"/>
      <c r="O64" s="561"/>
      <c r="P64" s="562"/>
      <c r="Q64" s="331"/>
      <c r="R64" s="331"/>
      <c r="S64" s="331"/>
      <c r="T64" s="441"/>
      <c r="U64" s="442"/>
      <c r="V64" s="443"/>
      <c r="W64" s="443"/>
      <c r="X64" s="444"/>
      <c r="Y64" s="445"/>
      <c r="Z64" s="445"/>
      <c r="AA64" s="445"/>
      <c r="AB64" s="445"/>
      <c r="AC64" s="444"/>
      <c r="AD64" s="330"/>
      <c r="AE64" s="330"/>
      <c r="AF64" s="332"/>
      <c r="AG64" s="332" t="s">
        <v>27</v>
      </c>
      <c r="AH64" s="333"/>
      <c r="AI64" s="361"/>
      <c r="AJ64" s="315"/>
      <c r="AL64" s="278"/>
      <c r="AM64" s="278"/>
      <c r="AN64" s="278"/>
      <c r="AO64" s="279"/>
      <c r="AP64" s="279"/>
      <c r="AQ64" s="280"/>
      <c r="AR64" s="253"/>
      <c r="AS64" s="253"/>
      <c r="AT64" s="253"/>
      <c r="AU64" s="281"/>
      <c r="AV64" s="281"/>
      <c r="AW64" s="281"/>
      <c r="AX64" s="281"/>
      <c r="AY64" s="254"/>
      <c r="AZ64" s="253"/>
      <c r="BA64" s="278"/>
      <c r="BB64" s="278"/>
    </row>
  </sheetData>
  <mergeCells count="3">
    <mergeCell ref="T1:X1"/>
    <mergeCell ref="AA1:AC1"/>
    <mergeCell ref="D1:F1"/>
  </mergeCells>
  <hyperlinks>
    <hyperlink ref="AI4" r:id="rId1"/>
    <hyperlink ref="AI40" r:id="rId2"/>
    <hyperlink ref="AI12" r:id="rId3"/>
    <hyperlink ref="AI5" r:id="rId4"/>
    <hyperlink ref="AI19" r:id="rId5"/>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dimension ref="A1:E39"/>
  <sheetViews>
    <sheetView topLeftCell="A10" workbookViewId="0">
      <selection activeCell="A22" sqref="A22:E39"/>
    </sheetView>
  </sheetViews>
  <sheetFormatPr defaultColWidth="11" defaultRowHeight="15.6" x14ac:dyDescent="0.3"/>
  <cols>
    <col min="1" max="1" width="26" customWidth="1"/>
    <col min="2" max="2" width="32.69921875" customWidth="1"/>
  </cols>
  <sheetData>
    <row r="1" spans="1:3" x14ac:dyDescent="0.3">
      <c r="A1" t="s">
        <v>28</v>
      </c>
    </row>
    <row r="2" spans="1:3" x14ac:dyDescent="0.3">
      <c r="A2" t="s">
        <v>80</v>
      </c>
    </row>
    <row r="4" spans="1:3" x14ac:dyDescent="0.3">
      <c r="A4" t="s">
        <v>29</v>
      </c>
      <c r="B4" t="s">
        <v>30</v>
      </c>
      <c r="C4" t="s">
        <v>31</v>
      </c>
    </row>
    <row r="5" spans="1:3" x14ac:dyDescent="0.3">
      <c r="A5" t="s">
        <v>32</v>
      </c>
      <c r="B5" s="4">
        <v>10000</v>
      </c>
      <c r="C5" s="4">
        <v>10000</v>
      </c>
    </row>
    <row r="6" spans="1:3" x14ac:dyDescent="0.3">
      <c r="A6" t="s">
        <v>33</v>
      </c>
      <c r="B6">
        <v>860</v>
      </c>
      <c r="C6">
        <v>740</v>
      </c>
    </row>
    <row r="7" spans="1:3" x14ac:dyDescent="0.3">
      <c r="A7" t="s">
        <v>34</v>
      </c>
      <c r="B7">
        <v>250</v>
      </c>
      <c r="C7">
        <v>90</v>
      </c>
    </row>
    <row r="8" spans="1:3" x14ac:dyDescent="0.3">
      <c r="A8" t="s">
        <v>35</v>
      </c>
      <c r="B8" s="4">
        <v>3500</v>
      </c>
      <c r="C8" s="4">
        <v>4800</v>
      </c>
    </row>
    <row r="9" spans="1:3" x14ac:dyDescent="0.3">
      <c r="A9" t="s">
        <v>36</v>
      </c>
      <c r="B9" s="4">
        <v>6500</v>
      </c>
      <c r="C9" s="4">
        <v>5200</v>
      </c>
    </row>
    <row r="10" spans="1:3" x14ac:dyDescent="0.3">
      <c r="A10" t="s">
        <v>37</v>
      </c>
      <c r="B10">
        <v>287</v>
      </c>
      <c r="C10">
        <v>137</v>
      </c>
    </row>
    <row r="11" spans="1:3" x14ac:dyDescent="0.3">
      <c r="A11" t="s">
        <v>38</v>
      </c>
      <c r="B11">
        <v>161</v>
      </c>
      <c r="C11">
        <v>27</v>
      </c>
    </row>
    <row r="12" spans="1:3" x14ac:dyDescent="0.3">
      <c r="A12" t="s">
        <v>39</v>
      </c>
      <c r="B12">
        <v>155</v>
      </c>
      <c r="C12">
        <v>226</v>
      </c>
    </row>
    <row r="13" spans="1:3" x14ac:dyDescent="0.3">
      <c r="A13" t="s">
        <v>40</v>
      </c>
      <c r="B13">
        <v>66</v>
      </c>
      <c r="C13">
        <v>95</v>
      </c>
    </row>
    <row r="14" spans="1:3" x14ac:dyDescent="0.3">
      <c r="A14" t="s">
        <v>41</v>
      </c>
      <c r="B14">
        <v>573</v>
      </c>
      <c r="C14">
        <v>603</v>
      </c>
    </row>
    <row r="15" spans="1:3" x14ac:dyDescent="0.3">
      <c r="A15" t="s">
        <v>42</v>
      </c>
      <c r="B15">
        <v>99</v>
      </c>
      <c r="C15">
        <v>63</v>
      </c>
    </row>
    <row r="16" spans="1:3" x14ac:dyDescent="0.3">
      <c r="A16" t="s">
        <v>43</v>
      </c>
      <c r="B16" s="1">
        <v>0.152</v>
      </c>
      <c r="C16" s="1">
        <v>0.23400000000000001</v>
      </c>
    </row>
    <row r="17" spans="1:5" x14ac:dyDescent="0.3">
      <c r="A17" t="s">
        <v>44</v>
      </c>
      <c r="B17" s="1">
        <v>0.20399999999999999</v>
      </c>
      <c r="C17" s="1">
        <v>0.51400000000000001</v>
      </c>
    </row>
    <row r="18" spans="1:5" x14ac:dyDescent="0.3">
      <c r="A18" t="s">
        <v>45</v>
      </c>
      <c r="B18" s="1">
        <v>0.16500000000000001</v>
      </c>
      <c r="C18" s="1">
        <v>0.27900000000000003</v>
      </c>
    </row>
    <row r="22" spans="1:5" x14ac:dyDescent="0.3">
      <c r="A22" t="s">
        <v>46</v>
      </c>
    </row>
    <row r="23" spans="1:5" x14ac:dyDescent="0.3">
      <c r="A23" t="s">
        <v>47</v>
      </c>
    </row>
    <row r="24" spans="1:5" x14ac:dyDescent="0.3">
      <c r="A24" t="s">
        <v>81</v>
      </c>
    </row>
    <row r="25" spans="1:5" x14ac:dyDescent="0.3">
      <c r="B25" t="s">
        <v>48</v>
      </c>
      <c r="C25" t="s">
        <v>49</v>
      </c>
      <c r="D25" t="s">
        <v>31</v>
      </c>
    </row>
    <row r="26" spans="1:5" x14ac:dyDescent="0.3">
      <c r="A26" t="s">
        <v>50</v>
      </c>
      <c r="B26" t="s">
        <v>51</v>
      </c>
      <c r="C26" s="4">
        <v>54324</v>
      </c>
      <c r="D26" s="4">
        <v>7594</v>
      </c>
      <c r="E26" t="s">
        <v>52</v>
      </c>
    </row>
    <row r="27" spans="1:5" x14ac:dyDescent="0.3">
      <c r="A27" t="s">
        <v>53</v>
      </c>
      <c r="B27" t="s">
        <v>54</v>
      </c>
      <c r="C27" s="4">
        <v>6429</v>
      </c>
      <c r="D27" s="4">
        <v>15768</v>
      </c>
      <c r="E27" t="s">
        <v>52</v>
      </c>
    </row>
    <row r="28" spans="1:5" x14ac:dyDescent="0.3">
      <c r="A28" t="s">
        <v>55</v>
      </c>
      <c r="B28" t="s">
        <v>56</v>
      </c>
      <c r="C28">
        <v>502</v>
      </c>
      <c r="D28" s="4">
        <v>1768</v>
      </c>
      <c r="E28" t="s">
        <v>52</v>
      </c>
    </row>
    <row r="29" spans="1:5" x14ac:dyDescent="0.3">
      <c r="A29" t="s">
        <v>57</v>
      </c>
      <c r="B29" t="s">
        <v>58</v>
      </c>
      <c r="C29">
        <v>98</v>
      </c>
      <c r="D29">
        <v>210</v>
      </c>
      <c r="E29" t="s">
        <v>52</v>
      </c>
    </row>
    <row r="30" spans="1:5" x14ac:dyDescent="0.3">
      <c r="A30" t="s">
        <v>59</v>
      </c>
      <c r="B30" t="s">
        <v>60</v>
      </c>
      <c r="C30" s="4">
        <v>5927</v>
      </c>
      <c r="D30" s="4">
        <v>14000</v>
      </c>
      <c r="E30" t="s">
        <v>61</v>
      </c>
    </row>
    <row r="31" spans="1:5" x14ac:dyDescent="0.3">
      <c r="A31" t="s">
        <v>62</v>
      </c>
      <c r="B31" t="s">
        <v>63</v>
      </c>
      <c r="C31" s="4">
        <v>6331</v>
      </c>
      <c r="D31" s="4">
        <v>15558</v>
      </c>
      <c r="E31" t="s">
        <v>64</v>
      </c>
    </row>
    <row r="32" spans="1:5" x14ac:dyDescent="0.3">
      <c r="A32" t="s">
        <v>65</v>
      </c>
      <c r="B32" t="s">
        <v>66</v>
      </c>
      <c r="C32" s="4">
        <v>60251</v>
      </c>
      <c r="D32" s="4">
        <v>21594</v>
      </c>
      <c r="E32" s="5" t="s">
        <v>82</v>
      </c>
    </row>
    <row r="33" spans="1:5" x14ac:dyDescent="0.3">
      <c r="A33" t="s">
        <v>67</v>
      </c>
      <c r="B33" t="s">
        <v>68</v>
      </c>
      <c r="C33" s="4">
        <v>3033</v>
      </c>
      <c r="D33" s="4">
        <v>9715</v>
      </c>
      <c r="E33" t="s">
        <v>69</v>
      </c>
    </row>
    <row r="34" spans="1:5" x14ac:dyDescent="0.3">
      <c r="A34" t="s">
        <v>70</v>
      </c>
      <c r="B34" t="s">
        <v>71</v>
      </c>
      <c r="C34" s="2">
        <v>1</v>
      </c>
      <c r="D34" s="2">
        <v>1</v>
      </c>
      <c r="E34" t="s">
        <v>72</v>
      </c>
    </row>
    <row r="35" spans="1:5" x14ac:dyDescent="0.3">
      <c r="A35" t="s">
        <v>73</v>
      </c>
      <c r="B35" t="s">
        <v>74</v>
      </c>
      <c r="C35" s="2">
        <v>1</v>
      </c>
      <c r="D35" s="2">
        <v>1</v>
      </c>
      <c r="E35" t="s">
        <v>72</v>
      </c>
    </row>
    <row r="36" spans="1:5" x14ac:dyDescent="0.3">
      <c r="A36" t="s">
        <v>75</v>
      </c>
      <c r="B36" t="s">
        <v>76</v>
      </c>
      <c r="C36" s="2">
        <v>0.05</v>
      </c>
      <c r="D36" s="2">
        <v>0.05</v>
      </c>
      <c r="E36" t="s">
        <v>22</v>
      </c>
    </row>
    <row r="37" spans="1:5" x14ac:dyDescent="0.3">
      <c r="A37" t="s">
        <v>77</v>
      </c>
      <c r="B37" t="s">
        <v>78</v>
      </c>
      <c r="C37" s="2">
        <v>0.05</v>
      </c>
      <c r="D37" s="2">
        <v>0.6</v>
      </c>
      <c r="E37" t="s">
        <v>22</v>
      </c>
    </row>
    <row r="39" spans="1:5" x14ac:dyDescent="0.3">
      <c r="A39" t="s">
        <v>79</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dimension ref="A1:L543"/>
  <sheetViews>
    <sheetView topLeftCell="A69" workbookViewId="0">
      <selection activeCell="C48" sqref="C48"/>
    </sheetView>
  </sheetViews>
  <sheetFormatPr defaultColWidth="9.19921875" defaultRowHeight="12.75" customHeight="1" x14ac:dyDescent="0.2"/>
  <cols>
    <col min="1" max="1" width="4" style="9" bestFit="1" customWidth="1"/>
    <col min="2" max="2" width="35" style="7" customWidth="1"/>
    <col min="3" max="3" width="15.69921875" style="7" customWidth="1"/>
    <col min="4" max="4" width="16.296875" style="7" customWidth="1"/>
    <col min="5" max="9" width="12.69921875" style="8" customWidth="1"/>
    <col min="10" max="16384" width="9.19921875" style="9"/>
  </cols>
  <sheetData>
    <row r="1" spans="1:9" ht="13.2" x14ac:dyDescent="0.25">
      <c r="A1" s="6"/>
    </row>
    <row r="2" spans="1:9" s="10" customFormat="1" ht="12" x14ac:dyDescent="0.2">
      <c r="B2" s="11"/>
      <c r="C2" s="12"/>
      <c r="D2" s="11"/>
      <c r="E2" s="13"/>
      <c r="F2" s="13"/>
      <c r="G2" s="13"/>
      <c r="H2" s="13"/>
      <c r="I2" s="13"/>
    </row>
    <row r="3" spans="1:9" s="10" customFormat="1" ht="13.8" x14ac:dyDescent="0.2">
      <c r="B3" s="14" t="s">
        <v>85</v>
      </c>
      <c r="C3" s="15"/>
      <c r="D3" s="14"/>
      <c r="E3" s="13"/>
      <c r="F3" s="13"/>
      <c r="G3" s="13"/>
      <c r="H3" s="13"/>
      <c r="I3" s="13"/>
    </row>
    <row r="4" spans="1:9" s="10" customFormat="1" ht="13.8" x14ac:dyDescent="0.2">
      <c r="B4" s="14"/>
      <c r="C4" s="16"/>
      <c r="D4" s="17"/>
      <c r="E4" s="13"/>
      <c r="F4" s="13"/>
      <c r="G4" s="13"/>
      <c r="H4" s="13"/>
      <c r="I4" s="13"/>
    </row>
    <row r="5" spans="1:9" s="10" customFormat="1" ht="13.8" x14ac:dyDescent="0.2">
      <c r="B5" s="16"/>
      <c r="C5" s="16"/>
      <c r="D5" s="16"/>
      <c r="E5" s="13"/>
      <c r="F5" s="13"/>
      <c r="G5" s="13"/>
      <c r="H5" s="13"/>
      <c r="I5" s="13"/>
    </row>
    <row r="6" spans="1:9" s="10" customFormat="1" ht="13.8" x14ac:dyDescent="0.2">
      <c r="B6" s="18" t="s">
        <v>86</v>
      </c>
      <c r="C6" s="16"/>
      <c r="D6" s="19"/>
      <c r="E6" s="13"/>
      <c r="F6" s="13"/>
      <c r="G6" s="13"/>
      <c r="H6" s="20" t="s">
        <v>87</v>
      </c>
      <c r="I6" s="20"/>
    </row>
    <row r="7" spans="1:9" s="10" customFormat="1" ht="12" x14ac:dyDescent="0.2">
      <c r="B7" s="11"/>
      <c r="C7" s="12"/>
      <c r="D7" s="11"/>
      <c r="E7" s="13"/>
      <c r="F7" s="13"/>
      <c r="G7" s="13"/>
      <c r="H7" s="13"/>
      <c r="I7" s="13"/>
    </row>
    <row r="8" spans="1:9" s="10" customFormat="1" ht="12" x14ac:dyDescent="0.2">
      <c r="B8" s="21"/>
      <c r="C8" s="22"/>
      <c r="D8" s="21"/>
      <c r="E8" s="23"/>
      <c r="F8" s="23"/>
      <c r="G8" s="23"/>
      <c r="H8" s="23"/>
      <c r="I8" s="23"/>
    </row>
    <row r="9" spans="1:9" s="28" customFormat="1" ht="12" x14ac:dyDescent="0.2">
      <c r="A9" s="10"/>
      <c r="B9" s="24" t="s">
        <v>88</v>
      </c>
      <c r="C9" s="25"/>
      <c r="D9" s="24"/>
      <c r="E9" s="26">
        <v>2010</v>
      </c>
      <c r="F9" s="26">
        <v>2011</v>
      </c>
      <c r="G9" s="27">
        <v>2012</v>
      </c>
      <c r="H9" s="27">
        <v>2013</v>
      </c>
      <c r="I9" s="27">
        <v>2014</v>
      </c>
    </row>
    <row r="10" spans="1:9" s="33" customFormat="1" ht="12" x14ac:dyDescent="0.2">
      <c r="A10" s="10"/>
      <c r="B10" s="29" t="s">
        <v>89</v>
      </c>
      <c r="C10" s="30" t="s">
        <v>90</v>
      </c>
      <c r="D10" s="31" t="s">
        <v>91</v>
      </c>
      <c r="E10" s="32">
        <v>419</v>
      </c>
      <c r="F10" s="32">
        <v>385</v>
      </c>
      <c r="G10" s="32">
        <v>354</v>
      </c>
      <c r="H10" s="32">
        <v>476</v>
      </c>
      <c r="I10" s="32">
        <v>674</v>
      </c>
    </row>
    <row r="11" spans="1:9" s="33" customFormat="1" ht="11.4" x14ac:dyDescent="0.2">
      <c r="A11" s="10"/>
      <c r="B11" s="34"/>
      <c r="C11" s="35"/>
      <c r="D11" s="36" t="s">
        <v>92</v>
      </c>
      <c r="E11" s="37">
        <v>47</v>
      </c>
      <c r="F11" s="37">
        <v>57</v>
      </c>
      <c r="G11" s="37">
        <v>58</v>
      </c>
      <c r="H11" s="37">
        <v>43</v>
      </c>
      <c r="I11" s="37">
        <v>59</v>
      </c>
    </row>
    <row r="12" spans="1:9" s="33" customFormat="1" ht="11.4" x14ac:dyDescent="0.2">
      <c r="A12" s="10"/>
      <c r="B12" s="34"/>
      <c r="C12" s="35"/>
      <c r="D12" s="36" t="s">
        <v>93</v>
      </c>
      <c r="E12" s="37">
        <v>331</v>
      </c>
      <c r="F12" s="37">
        <v>309</v>
      </c>
      <c r="G12" s="37">
        <v>288</v>
      </c>
      <c r="H12" s="37">
        <v>424</v>
      </c>
      <c r="I12" s="37">
        <v>603</v>
      </c>
    </row>
    <row r="13" spans="1:9" s="39" customFormat="1" ht="12" x14ac:dyDescent="0.2">
      <c r="A13" s="10"/>
      <c r="B13" s="34"/>
      <c r="C13" s="35"/>
      <c r="D13" s="38" t="s">
        <v>94</v>
      </c>
      <c r="E13" s="32">
        <v>74</v>
      </c>
      <c r="F13" s="32">
        <v>96</v>
      </c>
      <c r="G13" s="32">
        <v>60</v>
      </c>
      <c r="H13" s="32">
        <v>77</v>
      </c>
      <c r="I13" s="32">
        <v>78</v>
      </c>
    </row>
    <row r="14" spans="1:9" s="39" customFormat="1" ht="12" x14ac:dyDescent="0.2">
      <c r="A14" s="10"/>
      <c r="B14" s="34"/>
      <c r="C14" s="35"/>
      <c r="D14" s="36" t="s">
        <v>92</v>
      </c>
      <c r="E14" s="37">
        <v>59</v>
      </c>
      <c r="F14" s="37">
        <v>82</v>
      </c>
      <c r="G14" s="37">
        <v>55</v>
      </c>
      <c r="H14" s="37">
        <v>74</v>
      </c>
      <c r="I14" s="37">
        <v>76</v>
      </c>
    </row>
    <row r="15" spans="1:9" s="39" customFormat="1" ht="12" x14ac:dyDescent="0.2">
      <c r="A15" s="10"/>
      <c r="B15" s="34"/>
      <c r="C15" s="35"/>
      <c r="D15" s="36" t="s">
        <v>95</v>
      </c>
      <c r="E15" s="37">
        <v>0</v>
      </c>
      <c r="F15" s="37">
        <v>3</v>
      </c>
      <c r="G15" s="37">
        <v>2</v>
      </c>
      <c r="H15" s="37">
        <v>0</v>
      </c>
      <c r="I15" s="37">
        <v>0</v>
      </c>
    </row>
    <row r="16" spans="1:9" s="44" customFormat="1" ht="12" x14ac:dyDescent="0.25">
      <c r="A16" s="10"/>
      <c r="B16" s="40"/>
      <c r="C16" s="41"/>
      <c r="D16" s="42" t="s">
        <v>96</v>
      </c>
      <c r="E16" s="43">
        <v>493</v>
      </c>
      <c r="F16" s="43">
        <v>481</v>
      </c>
      <c r="G16" s="43">
        <v>414</v>
      </c>
      <c r="H16" s="43">
        <v>553</v>
      </c>
      <c r="I16" s="43">
        <v>753</v>
      </c>
    </row>
    <row r="17" spans="1:10" ht="12" x14ac:dyDescent="0.25">
      <c r="A17" s="10"/>
      <c r="B17" s="45" t="s">
        <v>97</v>
      </c>
      <c r="C17" s="46" t="s">
        <v>12</v>
      </c>
      <c r="D17" s="47" t="s">
        <v>98</v>
      </c>
      <c r="E17" s="48">
        <v>76985</v>
      </c>
      <c r="F17" s="48">
        <v>77427</v>
      </c>
      <c r="G17" s="49">
        <v>85986</v>
      </c>
      <c r="H17" s="50">
        <v>85434</v>
      </c>
      <c r="I17" s="50">
        <v>85106</v>
      </c>
    </row>
    <row r="18" spans="1:10" ht="11.4" x14ac:dyDescent="0.2">
      <c r="A18" s="10"/>
      <c r="B18" s="45"/>
      <c r="C18" s="46"/>
      <c r="D18" s="51" t="s">
        <v>92</v>
      </c>
      <c r="E18" s="52" t="s">
        <v>12</v>
      </c>
      <c r="F18" s="52" t="s">
        <v>12</v>
      </c>
      <c r="G18" s="53" t="s">
        <v>12</v>
      </c>
      <c r="H18" s="54" t="s">
        <v>12</v>
      </c>
      <c r="I18" s="54" t="s">
        <v>12</v>
      </c>
    </row>
    <row r="19" spans="1:10" ht="11.4" x14ac:dyDescent="0.2">
      <c r="A19" s="10"/>
      <c r="B19" s="45"/>
      <c r="C19" s="46"/>
      <c r="D19" s="51" t="s">
        <v>93</v>
      </c>
      <c r="E19" s="52" t="s">
        <v>12</v>
      </c>
      <c r="F19" s="52" t="s">
        <v>12</v>
      </c>
      <c r="G19" s="53" t="s">
        <v>12</v>
      </c>
      <c r="H19" s="54" t="s">
        <v>12</v>
      </c>
      <c r="I19" s="54" t="s">
        <v>12</v>
      </c>
    </row>
    <row r="20" spans="1:10" s="55" customFormat="1" ht="12" x14ac:dyDescent="0.25">
      <c r="A20" s="10"/>
      <c r="B20" s="45"/>
      <c r="C20" s="46"/>
      <c r="D20" s="47" t="s">
        <v>99</v>
      </c>
      <c r="E20" s="48">
        <v>111924</v>
      </c>
      <c r="F20" s="48">
        <v>109875</v>
      </c>
      <c r="G20" s="49">
        <v>119548</v>
      </c>
      <c r="H20" s="50">
        <v>120719</v>
      </c>
      <c r="I20" s="50">
        <v>120008</v>
      </c>
    </row>
    <row r="21" spans="1:10" s="55" customFormat="1" ht="12" x14ac:dyDescent="0.25">
      <c r="A21" s="10"/>
      <c r="B21" s="45"/>
      <c r="C21" s="46"/>
      <c r="D21" s="51" t="s">
        <v>92</v>
      </c>
      <c r="E21" s="52" t="s">
        <v>12</v>
      </c>
      <c r="F21" s="52" t="s">
        <v>12</v>
      </c>
      <c r="G21" s="53" t="s">
        <v>12</v>
      </c>
      <c r="H21" s="54" t="s">
        <v>12</v>
      </c>
      <c r="I21" s="54" t="s">
        <v>12</v>
      </c>
    </row>
    <row r="22" spans="1:10" s="55" customFormat="1" ht="12" x14ac:dyDescent="0.25">
      <c r="A22" s="10"/>
      <c r="B22" s="45"/>
      <c r="C22" s="46"/>
      <c r="D22" s="51" t="s">
        <v>95</v>
      </c>
      <c r="E22" s="52" t="s">
        <v>12</v>
      </c>
      <c r="F22" s="52" t="s">
        <v>12</v>
      </c>
      <c r="G22" s="53" t="s">
        <v>12</v>
      </c>
      <c r="H22" s="54" t="s">
        <v>12</v>
      </c>
      <c r="I22" s="54" t="s">
        <v>12</v>
      </c>
    </row>
    <row r="23" spans="1:10" ht="12" x14ac:dyDescent="0.25">
      <c r="A23" s="10"/>
      <c r="B23" s="56"/>
      <c r="C23" s="57"/>
      <c r="D23" s="47" t="s">
        <v>96</v>
      </c>
      <c r="E23" s="48">
        <v>189400</v>
      </c>
      <c r="F23" s="48">
        <v>187664</v>
      </c>
      <c r="G23" s="49">
        <v>207797</v>
      </c>
      <c r="H23" s="50">
        <v>207851</v>
      </c>
      <c r="I23" s="50">
        <v>206774</v>
      </c>
    </row>
    <row r="24" spans="1:10" s="65" customFormat="1" ht="12" x14ac:dyDescent="0.25">
      <c r="A24" s="10"/>
      <c r="B24" s="58" t="s">
        <v>100</v>
      </c>
      <c r="C24" s="59" t="s">
        <v>101</v>
      </c>
      <c r="D24" s="60" t="s">
        <v>98</v>
      </c>
      <c r="E24" s="61">
        <v>48018</v>
      </c>
      <c r="F24" s="61">
        <v>52049</v>
      </c>
      <c r="G24" s="62">
        <v>51542</v>
      </c>
      <c r="H24" s="63">
        <v>53630</v>
      </c>
      <c r="I24" s="63">
        <v>55807</v>
      </c>
      <c r="J24" s="64"/>
    </row>
    <row r="25" spans="1:10" s="65" customFormat="1" ht="11.4" x14ac:dyDescent="0.2">
      <c r="A25" s="10"/>
      <c r="B25" s="58"/>
      <c r="C25" s="59" t="s">
        <v>102</v>
      </c>
      <c r="D25" s="66" t="s">
        <v>92</v>
      </c>
      <c r="E25" s="67">
        <v>37578</v>
      </c>
      <c r="F25" s="67">
        <v>41317</v>
      </c>
      <c r="G25" s="68">
        <v>41036</v>
      </c>
      <c r="H25" s="69">
        <v>42774</v>
      </c>
      <c r="I25" s="69">
        <v>42664</v>
      </c>
      <c r="J25" s="64"/>
    </row>
    <row r="26" spans="1:10" s="65" customFormat="1" ht="11.4" x14ac:dyDescent="0.2">
      <c r="A26" s="10"/>
      <c r="B26" s="58"/>
      <c r="C26" s="59"/>
      <c r="D26" s="66" t="s">
        <v>93</v>
      </c>
      <c r="E26" s="67">
        <v>5349</v>
      </c>
      <c r="F26" s="67">
        <v>7644</v>
      </c>
      <c r="G26" s="68">
        <v>8215</v>
      </c>
      <c r="H26" s="69">
        <v>9118</v>
      </c>
      <c r="I26" s="69">
        <v>11468</v>
      </c>
      <c r="J26" s="64"/>
    </row>
    <row r="27" spans="1:10" s="75" customFormat="1" ht="12" x14ac:dyDescent="0.25">
      <c r="A27" s="10"/>
      <c r="B27" s="58"/>
      <c r="C27" s="59"/>
      <c r="D27" s="70" t="s">
        <v>94</v>
      </c>
      <c r="E27" s="71">
        <v>46080</v>
      </c>
      <c r="F27" s="72">
        <v>50048</v>
      </c>
      <c r="G27" s="73">
        <v>45870</v>
      </c>
      <c r="H27" s="74">
        <v>48642</v>
      </c>
      <c r="I27" s="74">
        <v>51045</v>
      </c>
      <c r="J27" s="64"/>
    </row>
    <row r="28" spans="1:10" s="75" customFormat="1" ht="12" x14ac:dyDescent="0.25">
      <c r="A28" s="10"/>
      <c r="B28" s="58"/>
      <c r="C28" s="59"/>
      <c r="D28" s="66" t="s">
        <v>92</v>
      </c>
      <c r="E28" s="76">
        <v>40998</v>
      </c>
      <c r="F28" s="67">
        <v>46430</v>
      </c>
      <c r="G28" s="68">
        <v>43649</v>
      </c>
      <c r="H28" s="69">
        <v>46868</v>
      </c>
      <c r="I28" s="69">
        <v>49237</v>
      </c>
      <c r="J28" s="64"/>
    </row>
    <row r="29" spans="1:10" s="75" customFormat="1" ht="12" x14ac:dyDescent="0.25">
      <c r="A29" s="10"/>
      <c r="B29" s="58"/>
      <c r="C29" s="59"/>
      <c r="D29" s="66" t="s">
        <v>95</v>
      </c>
      <c r="E29" s="76">
        <v>85</v>
      </c>
      <c r="F29" s="67">
        <v>185</v>
      </c>
      <c r="G29" s="68">
        <v>100</v>
      </c>
      <c r="H29" s="69">
        <v>88</v>
      </c>
      <c r="I29" s="69">
        <v>87</v>
      </c>
      <c r="J29" s="64"/>
    </row>
    <row r="30" spans="1:10" s="82" customFormat="1" ht="12" x14ac:dyDescent="0.2">
      <c r="A30" s="10"/>
      <c r="B30" s="77"/>
      <c r="C30" s="78"/>
      <c r="D30" s="77" t="s">
        <v>96</v>
      </c>
      <c r="E30" s="79">
        <v>94152</v>
      </c>
      <c r="F30" s="79">
        <v>102117</v>
      </c>
      <c r="G30" s="80">
        <v>97425</v>
      </c>
      <c r="H30" s="81">
        <v>102289</v>
      </c>
      <c r="I30" s="81">
        <v>106865</v>
      </c>
      <c r="J30" s="64"/>
    </row>
    <row r="31" spans="1:10" s="82" customFormat="1" ht="12" x14ac:dyDescent="0.25">
      <c r="A31" s="10"/>
      <c r="B31" s="58" t="s">
        <v>103</v>
      </c>
      <c r="C31" s="59" t="s">
        <v>12</v>
      </c>
      <c r="D31" s="60" t="s">
        <v>98</v>
      </c>
      <c r="E31" s="72">
        <v>28967</v>
      </c>
      <c r="F31" s="72">
        <v>25378</v>
      </c>
      <c r="G31" s="73">
        <v>34444</v>
      </c>
      <c r="H31" s="74">
        <v>31804</v>
      </c>
      <c r="I31" s="74">
        <v>29299</v>
      </c>
    </row>
    <row r="32" spans="1:10" s="82" customFormat="1" ht="11.4" x14ac:dyDescent="0.2">
      <c r="A32" s="10"/>
      <c r="B32" s="58"/>
      <c r="C32" s="59"/>
      <c r="D32" s="66" t="s">
        <v>92</v>
      </c>
      <c r="E32" s="67" t="s">
        <v>12</v>
      </c>
      <c r="F32" s="67" t="s">
        <v>12</v>
      </c>
      <c r="G32" s="68" t="s">
        <v>12</v>
      </c>
      <c r="H32" s="69" t="s">
        <v>12</v>
      </c>
      <c r="I32" s="69" t="s">
        <v>12</v>
      </c>
    </row>
    <row r="33" spans="1:10" s="82" customFormat="1" ht="11.4" x14ac:dyDescent="0.2">
      <c r="A33" s="10"/>
      <c r="B33" s="58"/>
      <c r="C33" s="59"/>
      <c r="D33" s="66" t="s">
        <v>93</v>
      </c>
      <c r="E33" s="67" t="s">
        <v>12</v>
      </c>
      <c r="F33" s="67" t="s">
        <v>12</v>
      </c>
      <c r="G33" s="68" t="s">
        <v>12</v>
      </c>
      <c r="H33" s="69" t="s">
        <v>12</v>
      </c>
      <c r="I33" s="69" t="s">
        <v>12</v>
      </c>
    </row>
    <row r="34" spans="1:10" s="85" customFormat="1" ht="12" x14ac:dyDescent="0.25">
      <c r="A34" s="10"/>
      <c r="B34" s="83"/>
      <c r="C34" s="84"/>
      <c r="D34" s="70" t="s">
        <v>94</v>
      </c>
      <c r="E34" s="71">
        <v>65844</v>
      </c>
      <c r="F34" s="72">
        <v>59827</v>
      </c>
      <c r="G34" s="73">
        <v>73678</v>
      </c>
      <c r="H34" s="74">
        <v>72077</v>
      </c>
      <c r="I34" s="74">
        <v>68963</v>
      </c>
    </row>
    <row r="35" spans="1:10" s="85" customFormat="1" ht="12" x14ac:dyDescent="0.2">
      <c r="A35" s="10"/>
      <c r="B35" s="83"/>
      <c r="C35" s="84"/>
      <c r="D35" s="66" t="s">
        <v>92</v>
      </c>
      <c r="E35" s="76" t="s">
        <v>12</v>
      </c>
      <c r="F35" s="67" t="s">
        <v>12</v>
      </c>
      <c r="G35" s="68" t="s">
        <v>12</v>
      </c>
      <c r="H35" s="69" t="s">
        <v>12</v>
      </c>
      <c r="I35" s="69" t="s">
        <v>12</v>
      </c>
    </row>
    <row r="36" spans="1:10" s="85" customFormat="1" ht="12" x14ac:dyDescent="0.2">
      <c r="A36" s="10"/>
      <c r="B36" s="83"/>
      <c r="C36" s="84"/>
      <c r="D36" s="66" t="s">
        <v>95</v>
      </c>
      <c r="E36" s="76" t="s">
        <v>12</v>
      </c>
      <c r="F36" s="67" t="s">
        <v>12</v>
      </c>
      <c r="G36" s="68" t="s">
        <v>12</v>
      </c>
      <c r="H36" s="69" t="s">
        <v>12</v>
      </c>
      <c r="I36" s="69" t="s">
        <v>12</v>
      </c>
    </row>
    <row r="37" spans="1:10" s="87" customFormat="1" ht="12" x14ac:dyDescent="0.2">
      <c r="A37" s="10"/>
      <c r="B37" s="86"/>
      <c r="C37" s="78"/>
      <c r="D37" s="77" t="s">
        <v>96</v>
      </c>
      <c r="E37" s="79">
        <v>95248</v>
      </c>
      <c r="F37" s="79">
        <v>85547</v>
      </c>
      <c r="G37" s="80">
        <v>110372</v>
      </c>
      <c r="H37" s="81">
        <v>105562</v>
      </c>
      <c r="I37" s="81">
        <v>99909</v>
      </c>
    </row>
    <row r="38" spans="1:10" s="33" customFormat="1" ht="12" x14ac:dyDescent="0.25">
      <c r="A38" s="10"/>
      <c r="B38" s="45" t="s">
        <v>104</v>
      </c>
      <c r="C38" s="46" t="s">
        <v>105</v>
      </c>
      <c r="D38" s="88" t="s">
        <v>98</v>
      </c>
      <c r="E38" s="50">
        <v>11634</v>
      </c>
      <c r="F38" s="50">
        <v>15081</v>
      </c>
      <c r="G38" s="50">
        <v>18583</v>
      </c>
      <c r="H38" s="50">
        <v>21751</v>
      </c>
      <c r="I38" s="50">
        <v>26575</v>
      </c>
    </row>
    <row r="39" spans="1:10" s="33" customFormat="1" ht="11.4" x14ac:dyDescent="0.2">
      <c r="A39" s="10"/>
      <c r="B39" s="45"/>
      <c r="C39" s="46"/>
      <c r="D39" s="51" t="s">
        <v>92</v>
      </c>
      <c r="E39" s="54">
        <v>5362</v>
      </c>
      <c r="F39" s="54">
        <v>6166</v>
      </c>
      <c r="G39" s="54">
        <v>7070</v>
      </c>
      <c r="H39" s="54">
        <v>7500</v>
      </c>
      <c r="I39" s="54">
        <v>7815</v>
      </c>
    </row>
    <row r="40" spans="1:10" s="33" customFormat="1" ht="11.4" x14ac:dyDescent="0.2">
      <c r="A40" s="10"/>
      <c r="B40" s="45"/>
      <c r="C40" s="46"/>
      <c r="D40" s="51" t="s">
        <v>93</v>
      </c>
      <c r="E40" s="54">
        <v>4938</v>
      </c>
      <c r="F40" s="54">
        <v>7860</v>
      </c>
      <c r="G40" s="54">
        <v>10768</v>
      </c>
      <c r="H40" s="54">
        <v>13629</v>
      </c>
      <c r="I40" s="54">
        <v>18029</v>
      </c>
    </row>
    <row r="41" spans="1:10" s="39" customFormat="1" ht="12" x14ac:dyDescent="0.25">
      <c r="A41" s="10"/>
      <c r="B41" s="45"/>
      <c r="C41" s="46"/>
      <c r="D41" s="88" t="s">
        <v>94</v>
      </c>
      <c r="E41" s="89">
        <v>5198</v>
      </c>
      <c r="F41" s="50">
        <v>6007</v>
      </c>
      <c r="G41" s="50">
        <v>6992</v>
      </c>
      <c r="H41" s="50">
        <v>7664</v>
      </c>
      <c r="I41" s="50">
        <v>8379</v>
      </c>
    </row>
    <row r="42" spans="1:10" s="39" customFormat="1" ht="12" x14ac:dyDescent="0.2">
      <c r="A42" s="10"/>
      <c r="B42" s="45"/>
      <c r="C42" s="46"/>
      <c r="D42" s="51" t="s">
        <v>92</v>
      </c>
      <c r="E42" s="90">
        <v>4498</v>
      </c>
      <c r="F42" s="54">
        <v>5309</v>
      </c>
      <c r="G42" s="54">
        <v>6563</v>
      </c>
      <c r="H42" s="54">
        <v>7260</v>
      </c>
      <c r="I42" s="54">
        <v>7999</v>
      </c>
    </row>
    <row r="43" spans="1:10" s="39" customFormat="1" ht="12" x14ac:dyDescent="0.2">
      <c r="A43" s="10"/>
      <c r="B43" s="45"/>
      <c r="C43" s="46"/>
      <c r="D43" s="51" t="s">
        <v>95</v>
      </c>
      <c r="E43" s="90">
        <v>12</v>
      </c>
      <c r="F43" s="54">
        <v>36</v>
      </c>
      <c r="G43" s="54">
        <v>37</v>
      </c>
      <c r="H43" s="54">
        <v>46</v>
      </c>
      <c r="I43" s="54">
        <v>29</v>
      </c>
    </row>
    <row r="44" spans="1:10" ht="12" x14ac:dyDescent="0.2">
      <c r="A44" s="10"/>
      <c r="B44" s="56"/>
      <c r="C44" s="57"/>
      <c r="D44" s="56" t="s">
        <v>96</v>
      </c>
      <c r="E44" s="91">
        <v>16843</v>
      </c>
      <c r="F44" s="91">
        <v>21090</v>
      </c>
      <c r="G44" s="91">
        <v>25576</v>
      </c>
      <c r="H44" s="91">
        <v>29419</v>
      </c>
      <c r="I44" s="91">
        <v>34958</v>
      </c>
    </row>
    <row r="45" spans="1:10" ht="12" x14ac:dyDescent="0.25">
      <c r="A45" s="10"/>
      <c r="B45" s="45" t="s">
        <v>106</v>
      </c>
      <c r="C45" s="46" t="s">
        <v>107</v>
      </c>
      <c r="D45" s="88" t="s">
        <v>98</v>
      </c>
      <c r="E45" s="50">
        <v>11582</v>
      </c>
      <c r="F45" s="50">
        <v>11926</v>
      </c>
      <c r="G45" s="50">
        <v>12094</v>
      </c>
      <c r="H45" s="50">
        <v>12277</v>
      </c>
      <c r="I45" s="50">
        <v>11889</v>
      </c>
      <c r="J45" s="64"/>
    </row>
    <row r="46" spans="1:10" ht="11.4" x14ac:dyDescent="0.2">
      <c r="A46" s="10"/>
      <c r="B46" s="45" t="s">
        <v>108</v>
      </c>
      <c r="C46" s="46"/>
      <c r="D46" s="51" t="s">
        <v>92</v>
      </c>
      <c r="E46" s="54">
        <v>9349</v>
      </c>
      <c r="F46" s="54">
        <v>9981</v>
      </c>
      <c r="G46" s="54">
        <v>10405</v>
      </c>
      <c r="H46" s="54">
        <v>10567</v>
      </c>
      <c r="I46" s="54">
        <v>10030</v>
      </c>
      <c r="J46" s="64"/>
    </row>
    <row r="47" spans="1:10" s="55" customFormat="1" ht="12" x14ac:dyDescent="0.25">
      <c r="A47" s="10"/>
      <c r="B47" s="45"/>
      <c r="C47" s="46"/>
      <c r="D47" s="51" t="s">
        <v>93</v>
      </c>
      <c r="E47" s="54">
        <v>1019</v>
      </c>
      <c r="F47" s="54">
        <v>1264</v>
      </c>
      <c r="G47" s="54">
        <v>1233</v>
      </c>
      <c r="H47" s="54">
        <v>1339</v>
      </c>
      <c r="I47" s="54">
        <v>1474</v>
      </c>
      <c r="J47" s="64"/>
    </row>
    <row r="48" spans="1:10" s="55" customFormat="1" ht="12" x14ac:dyDescent="0.25">
      <c r="A48" s="10"/>
      <c r="B48" s="45"/>
      <c r="C48" s="46"/>
      <c r="D48" s="88" t="s">
        <v>94</v>
      </c>
      <c r="E48" s="89">
        <v>18101</v>
      </c>
      <c r="F48" s="50">
        <v>19226</v>
      </c>
      <c r="G48" s="50">
        <v>19770</v>
      </c>
      <c r="H48" s="50">
        <v>20069</v>
      </c>
      <c r="I48" s="50">
        <v>19883</v>
      </c>
      <c r="J48" s="64"/>
    </row>
    <row r="49" spans="1:10" s="55" customFormat="1" ht="12" x14ac:dyDescent="0.25">
      <c r="A49" s="10"/>
      <c r="B49" s="45"/>
      <c r="C49" s="46"/>
      <c r="D49" s="51" t="s">
        <v>92</v>
      </c>
      <c r="E49" s="90">
        <v>16191</v>
      </c>
      <c r="F49" s="54">
        <v>18002</v>
      </c>
      <c r="G49" s="54">
        <v>18946</v>
      </c>
      <c r="H49" s="54">
        <v>19378</v>
      </c>
      <c r="I49" s="54">
        <v>19210</v>
      </c>
      <c r="J49" s="64"/>
    </row>
    <row r="50" spans="1:10" s="55" customFormat="1" ht="12" x14ac:dyDescent="0.25">
      <c r="A50" s="10"/>
      <c r="B50" s="45"/>
      <c r="C50" s="46"/>
      <c r="D50" s="51" t="s">
        <v>95</v>
      </c>
      <c r="E50" s="90">
        <v>55</v>
      </c>
      <c r="F50" s="54">
        <v>106</v>
      </c>
      <c r="G50" s="54">
        <v>75</v>
      </c>
      <c r="H50" s="54">
        <v>94</v>
      </c>
      <c r="I50" s="54">
        <v>78</v>
      </c>
      <c r="J50" s="64"/>
    </row>
    <row r="51" spans="1:10" ht="12" x14ac:dyDescent="0.2">
      <c r="A51" s="10"/>
      <c r="B51" s="56"/>
      <c r="C51" s="57"/>
      <c r="D51" s="56" t="s">
        <v>96</v>
      </c>
      <c r="E51" s="91">
        <v>29698</v>
      </c>
      <c r="F51" s="91">
        <v>31154</v>
      </c>
      <c r="G51" s="91">
        <v>31864</v>
      </c>
      <c r="H51" s="91">
        <v>32349</v>
      </c>
      <c r="I51" s="91">
        <v>31777</v>
      </c>
      <c r="J51" s="64"/>
    </row>
    <row r="52" spans="1:10" ht="12" x14ac:dyDescent="0.25">
      <c r="A52" s="10"/>
      <c r="B52" s="45" t="s">
        <v>109</v>
      </c>
      <c r="C52" s="46" t="s">
        <v>110</v>
      </c>
      <c r="D52" s="88" t="s">
        <v>98</v>
      </c>
      <c r="E52" s="50">
        <v>3031</v>
      </c>
      <c r="F52" s="50">
        <v>3330</v>
      </c>
      <c r="G52" s="50">
        <v>3088</v>
      </c>
      <c r="H52" s="50">
        <v>3112</v>
      </c>
      <c r="I52" s="50">
        <v>3247</v>
      </c>
    </row>
    <row r="53" spans="1:10" ht="11.4" x14ac:dyDescent="0.2">
      <c r="A53" s="10"/>
      <c r="B53" s="45"/>
      <c r="C53" s="46" t="s">
        <v>111</v>
      </c>
      <c r="D53" s="51" t="s">
        <v>92</v>
      </c>
      <c r="E53" s="54">
        <v>962</v>
      </c>
      <c r="F53" s="54">
        <v>1066</v>
      </c>
      <c r="G53" s="54">
        <v>929</v>
      </c>
      <c r="H53" s="54">
        <v>934</v>
      </c>
      <c r="I53" s="54">
        <v>868</v>
      </c>
    </row>
    <row r="54" spans="1:10" s="55" customFormat="1" ht="12" x14ac:dyDescent="0.25">
      <c r="A54" s="10"/>
      <c r="B54" s="45"/>
      <c r="C54" s="46"/>
      <c r="D54" s="51" t="s">
        <v>93</v>
      </c>
      <c r="E54" s="54">
        <v>1621</v>
      </c>
      <c r="F54" s="54">
        <v>2001</v>
      </c>
      <c r="G54" s="54">
        <v>1991</v>
      </c>
      <c r="H54" s="54">
        <v>2053</v>
      </c>
      <c r="I54" s="54">
        <v>2276</v>
      </c>
    </row>
    <row r="55" spans="1:10" s="55" customFormat="1" ht="12" x14ac:dyDescent="0.25">
      <c r="A55" s="10"/>
      <c r="B55" s="45"/>
      <c r="C55" s="46"/>
      <c r="D55" s="88" t="s">
        <v>94</v>
      </c>
      <c r="E55" s="89">
        <v>1314</v>
      </c>
      <c r="F55" s="50">
        <v>1232</v>
      </c>
      <c r="G55" s="50">
        <v>1042</v>
      </c>
      <c r="H55" s="50">
        <v>958</v>
      </c>
      <c r="I55" s="50">
        <v>907</v>
      </c>
    </row>
    <row r="56" spans="1:10" s="55" customFormat="1" ht="12" x14ac:dyDescent="0.25">
      <c r="A56" s="10"/>
      <c r="B56" s="45"/>
      <c r="C56" s="46"/>
      <c r="D56" s="51" t="s">
        <v>92</v>
      </c>
      <c r="E56" s="90">
        <v>1093</v>
      </c>
      <c r="F56" s="54">
        <v>1073</v>
      </c>
      <c r="G56" s="54">
        <v>979</v>
      </c>
      <c r="H56" s="54">
        <v>913</v>
      </c>
      <c r="I56" s="54">
        <v>871</v>
      </c>
    </row>
    <row r="57" spans="1:10" s="55" customFormat="1" ht="12" x14ac:dyDescent="0.25">
      <c r="A57" s="10"/>
      <c r="B57" s="45"/>
      <c r="C57" s="46"/>
      <c r="D57" s="51" t="s">
        <v>95</v>
      </c>
      <c r="E57" s="90">
        <v>7</v>
      </c>
      <c r="F57" s="54">
        <v>13</v>
      </c>
      <c r="G57" s="54">
        <v>10</v>
      </c>
      <c r="H57" s="54">
        <v>6</v>
      </c>
      <c r="I57" s="54">
        <v>3</v>
      </c>
    </row>
    <row r="58" spans="1:10" ht="12" x14ac:dyDescent="0.2">
      <c r="A58" s="10"/>
      <c r="B58" s="56"/>
      <c r="C58" s="57"/>
      <c r="D58" s="56" t="s">
        <v>96</v>
      </c>
      <c r="E58" s="91">
        <v>4347</v>
      </c>
      <c r="F58" s="91">
        <v>4562</v>
      </c>
      <c r="G58" s="91">
        <v>4131</v>
      </c>
      <c r="H58" s="91">
        <v>4071</v>
      </c>
      <c r="I58" s="91">
        <v>4155</v>
      </c>
    </row>
    <row r="59" spans="1:10" s="65" customFormat="1" ht="12" x14ac:dyDescent="0.25">
      <c r="A59" s="10"/>
      <c r="B59" s="58" t="s">
        <v>112</v>
      </c>
      <c r="C59" s="59" t="s">
        <v>113</v>
      </c>
      <c r="D59" s="70" t="s">
        <v>98</v>
      </c>
      <c r="E59" s="63" t="s">
        <v>12</v>
      </c>
      <c r="F59" s="63">
        <v>242</v>
      </c>
      <c r="G59" s="63">
        <v>240</v>
      </c>
      <c r="H59" s="63">
        <v>226</v>
      </c>
      <c r="I59" s="63">
        <v>219</v>
      </c>
    </row>
    <row r="60" spans="1:10" s="65" customFormat="1" ht="11.4" x14ac:dyDescent="0.2">
      <c r="A60" s="10"/>
      <c r="B60" s="58" t="s">
        <v>114</v>
      </c>
      <c r="C60" s="59"/>
      <c r="D60" s="66" t="s">
        <v>92</v>
      </c>
      <c r="E60" s="69" t="s">
        <v>12</v>
      </c>
      <c r="F60" s="69">
        <v>44</v>
      </c>
      <c r="G60" s="69">
        <v>39</v>
      </c>
      <c r="H60" s="69">
        <v>56</v>
      </c>
      <c r="I60" s="69">
        <v>42</v>
      </c>
    </row>
    <row r="61" spans="1:10" s="75" customFormat="1" ht="12" x14ac:dyDescent="0.25">
      <c r="A61" s="10"/>
      <c r="B61" s="58"/>
      <c r="C61" s="59"/>
      <c r="D61" s="66" t="s">
        <v>93</v>
      </c>
      <c r="E61" s="69" t="s">
        <v>12</v>
      </c>
      <c r="F61" s="69">
        <v>177</v>
      </c>
      <c r="G61" s="69">
        <v>185</v>
      </c>
      <c r="H61" s="69">
        <v>159</v>
      </c>
      <c r="I61" s="69">
        <v>168</v>
      </c>
    </row>
    <row r="62" spans="1:10" s="75" customFormat="1" ht="12" x14ac:dyDescent="0.25">
      <c r="A62" s="10"/>
      <c r="B62" s="58"/>
      <c r="C62" s="59"/>
      <c r="D62" s="70" t="s">
        <v>99</v>
      </c>
      <c r="E62" s="92" t="s">
        <v>12</v>
      </c>
      <c r="F62" s="92">
        <v>57</v>
      </c>
      <c r="G62" s="74">
        <v>53</v>
      </c>
      <c r="H62" s="74">
        <v>54</v>
      </c>
      <c r="I62" s="74">
        <v>36</v>
      </c>
    </row>
    <row r="63" spans="1:10" s="75" customFormat="1" ht="12" x14ac:dyDescent="0.25">
      <c r="A63" s="10"/>
      <c r="B63" s="58"/>
      <c r="C63" s="59"/>
      <c r="D63" s="66" t="s">
        <v>92</v>
      </c>
      <c r="E63" s="93" t="s">
        <v>12</v>
      </c>
      <c r="F63" s="93">
        <v>45</v>
      </c>
      <c r="G63" s="69">
        <v>43</v>
      </c>
      <c r="H63" s="69">
        <v>49</v>
      </c>
      <c r="I63" s="69">
        <v>35</v>
      </c>
    </row>
    <row r="64" spans="1:10" s="75" customFormat="1" ht="12" x14ac:dyDescent="0.25">
      <c r="A64" s="10"/>
      <c r="B64" s="58"/>
      <c r="C64" s="59"/>
      <c r="D64" s="66" t="s">
        <v>95</v>
      </c>
      <c r="E64" s="93" t="s">
        <v>12</v>
      </c>
      <c r="F64" s="93">
        <v>0</v>
      </c>
      <c r="G64" s="69">
        <v>2</v>
      </c>
      <c r="H64" s="69">
        <v>1</v>
      </c>
      <c r="I64" s="69">
        <v>0</v>
      </c>
    </row>
    <row r="65" spans="1:9" s="65" customFormat="1" ht="12" x14ac:dyDescent="0.2">
      <c r="A65" s="10"/>
      <c r="B65" s="77"/>
      <c r="C65" s="78"/>
      <c r="D65" s="77" t="s">
        <v>96</v>
      </c>
      <c r="E65" s="81" t="s">
        <v>12</v>
      </c>
      <c r="F65" s="81">
        <v>299</v>
      </c>
      <c r="G65" s="81">
        <v>293</v>
      </c>
      <c r="H65" s="81">
        <v>280</v>
      </c>
      <c r="I65" s="81">
        <v>255</v>
      </c>
    </row>
    <row r="66" spans="1:9" s="65" customFormat="1" ht="12" x14ac:dyDescent="0.25">
      <c r="A66" s="10"/>
      <c r="B66" s="58" t="s">
        <v>112</v>
      </c>
      <c r="C66" s="59" t="s">
        <v>115</v>
      </c>
      <c r="D66" s="70" t="s">
        <v>98</v>
      </c>
      <c r="E66" s="63">
        <v>171</v>
      </c>
      <c r="F66" s="63">
        <v>270</v>
      </c>
      <c r="G66" s="63">
        <v>220</v>
      </c>
      <c r="H66" s="63">
        <v>194</v>
      </c>
      <c r="I66" s="63">
        <v>204</v>
      </c>
    </row>
    <row r="67" spans="1:9" s="65" customFormat="1" ht="11.4" x14ac:dyDescent="0.2">
      <c r="A67" s="10"/>
      <c r="B67" s="58" t="s">
        <v>116</v>
      </c>
      <c r="C67" s="59"/>
      <c r="D67" s="66" t="s">
        <v>92</v>
      </c>
      <c r="E67" s="69">
        <v>90</v>
      </c>
      <c r="F67" s="69">
        <v>155</v>
      </c>
      <c r="G67" s="69">
        <v>129</v>
      </c>
      <c r="H67" s="69">
        <v>120</v>
      </c>
      <c r="I67" s="69">
        <v>104</v>
      </c>
    </row>
    <row r="68" spans="1:9" s="75" customFormat="1" ht="12" x14ac:dyDescent="0.25">
      <c r="A68" s="10"/>
      <c r="B68" s="83"/>
      <c r="C68" s="84"/>
      <c r="D68" s="66" t="s">
        <v>93</v>
      </c>
      <c r="E68" s="69">
        <v>60</v>
      </c>
      <c r="F68" s="69">
        <v>95</v>
      </c>
      <c r="G68" s="69">
        <v>81</v>
      </c>
      <c r="H68" s="69">
        <v>70</v>
      </c>
      <c r="I68" s="69">
        <v>94</v>
      </c>
    </row>
    <row r="69" spans="1:9" s="75" customFormat="1" ht="12" x14ac:dyDescent="0.25">
      <c r="A69" s="10"/>
      <c r="B69" s="83"/>
      <c r="C69" s="84"/>
      <c r="D69" s="70" t="s">
        <v>99</v>
      </c>
      <c r="E69" s="92">
        <v>86</v>
      </c>
      <c r="F69" s="74">
        <v>132</v>
      </c>
      <c r="G69" s="74">
        <v>106</v>
      </c>
      <c r="H69" s="74">
        <v>91</v>
      </c>
      <c r="I69" s="74">
        <v>85</v>
      </c>
    </row>
    <row r="70" spans="1:9" s="75" customFormat="1" ht="12" x14ac:dyDescent="0.25">
      <c r="A70" s="10"/>
      <c r="B70" s="83"/>
      <c r="C70" s="84"/>
      <c r="D70" s="66" t="s">
        <v>92</v>
      </c>
      <c r="E70" s="93">
        <v>77</v>
      </c>
      <c r="F70" s="69">
        <v>120</v>
      </c>
      <c r="G70" s="69">
        <v>100</v>
      </c>
      <c r="H70" s="69">
        <v>86</v>
      </c>
      <c r="I70" s="69">
        <v>80</v>
      </c>
    </row>
    <row r="71" spans="1:9" s="75" customFormat="1" ht="12" x14ac:dyDescent="0.25">
      <c r="A71" s="10"/>
      <c r="B71" s="83"/>
      <c r="C71" s="84"/>
      <c r="D71" s="66" t="s">
        <v>95</v>
      </c>
      <c r="E71" s="93">
        <v>0</v>
      </c>
      <c r="F71" s="69">
        <v>0</v>
      </c>
      <c r="G71" s="69">
        <v>1</v>
      </c>
      <c r="H71" s="69">
        <v>0</v>
      </c>
      <c r="I71" s="69">
        <v>0</v>
      </c>
    </row>
    <row r="72" spans="1:9" s="65" customFormat="1" ht="12" x14ac:dyDescent="0.2">
      <c r="A72" s="10"/>
      <c r="B72" s="86"/>
      <c r="C72" s="78"/>
      <c r="D72" s="77" t="s">
        <v>96</v>
      </c>
      <c r="E72" s="81">
        <v>257</v>
      </c>
      <c r="F72" s="81">
        <v>402</v>
      </c>
      <c r="G72" s="81">
        <v>326</v>
      </c>
      <c r="H72" s="81">
        <v>285</v>
      </c>
      <c r="I72" s="81">
        <v>289</v>
      </c>
    </row>
    <row r="73" spans="1:9" ht="12" x14ac:dyDescent="0.25">
      <c r="A73" s="10"/>
      <c r="B73" s="94" t="s">
        <v>117</v>
      </c>
      <c r="C73" s="95" t="s">
        <v>118</v>
      </c>
      <c r="D73" s="38" t="s">
        <v>98</v>
      </c>
      <c r="E73" s="96">
        <v>8825</v>
      </c>
      <c r="F73" s="96">
        <v>8594</v>
      </c>
      <c r="G73" s="96">
        <v>8267</v>
      </c>
      <c r="H73" s="96">
        <v>7852</v>
      </c>
      <c r="I73" s="96">
        <v>7473</v>
      </c>
    </row>
    <row r="74" spans="1:9" ht="11.4" x14ac:dyDescent="0.2">
      <c r="A74" s="10"/>
      <c r="B74" s="97"/>
      <c r="C74" s="95"/>
      <c r="D74" s="36" t="s">
        <v>92</v>
      </c>
      <c r="E74" s="98">
        <v>7558</v>
      </c>
      <c r="F74" s="98">
        <v>7732</v>
      </c>
      <c r="G74" s="98">
        <v>7572</v>
      </c>
      <c r="H74" s="98">
        <v>7230</v>
      </c>
      <c r="I74" s="98">
        <v>6842</v>
      </c>
    </row>
    <row r="75" spans="1:9" s="55" customFormat="1" ht="12" x14ac:dyDescent="0.25">
      <c r="A75" s="10"/>
      <c r="B75" s="97"/>
      <c r="C75" s="95"/>
      <c r="D75" s="36" t="s">
        <v>93</v>
      </c>
      <c r="E75" s="98">
        <v>295</v>
      </c>
      <c r="F75" s="98">
        <v>324</v>
      </c>
      <c r="G75" s="98">
        <v>337</v>
      </c>
      <c r="H75" s="98">
        <v>355</v>
      </c>
      <c r="I75" s="98">
        <v>405</v>
      </c>
    </row>
    <row r="76" spans="1:9" s="55" customFormat="1" ht="12" x14ac:dyDescent="0.25">
      <c r="A76" s="10"/>
      <c r="B76" s="97"/>
      <c r="C76" s="95"/>
      <c r="D76" s="38" t="s">
        <v>94</v>
      </c>
      <c r="E76" s="96">
        <v>3783</v>
      </c>
      <c r="F76" s="96">
        <v>3618</v>
      </c>
      <c r="G76" s="96">
        <v>3617</v>
      </c>
      <c r="H76" s="96">
        <v>3425</v>
      </c>
      <c r="I76" s="96">
        <v>3141</v>
      </c>
    </row>
    <row r="77" spans="1:9" s="55" customFormat="1" ht="12" x14ac:dyDescent="0.25">
      <c r="A77" s="10"/>
      <c r="B77" s="97"/>
      <c r="C77" s="95"/>
      <c r="D77" s="36" t="s">
        <v>92</v>
      </c>
      <c r="E77" s="98">
        <v>3386</v>
      </c>
      <c r="F77" s="98">
        <v>3376</v>
      </c>
      <c r="G77" s="98">
        <v>3453</v>
      </c>
      <c r="H77" s="98">
        <v>3280</v>
      </c>
      <c r="I77" s="98">
        <v>3026</v>
      </c>
    </row>
    <row r="78" spans="1:9" s="55" customFormat="1" ht="12" x14ac:dyDescent="0.25">
      <c r="A78" s="10"/>
      <c r="B78" s="97"/>
      <c r="C78" s="95"/>
      <c r="D78" s="36" t="s">
        <v>95</v>
      </c>
      <c r="E78" s="98">
        <v>11</v>
      </c>
      <c r="F78" s="98">
        <v>22</v>
      </c>
      <c r="G78" s="98">
        <v>8</v>
      </c>
      <c r="H78" s="98">
        <v>12</v>
      </c>
      <c r="I78" s="98">
        <v>16</v>
      </c>
    </row>
    <row r="79" spans="1:9" ht="12" x14ac:dyDescent="0.25">
      <c r="A79" s="10"/>
      <c r="B79" s="42"/>
      <c r="C79" s="42"/>
      <c r="D79" s="42" t="s">
        <v>96</v>
      </c>
      <c r="E79" s="99">
        <v>12617</v>
      </c>
      <c r="F79" s="99">
        <v>12213</v>
      </c>
      <c r="G79" s="99">
        <v>11886</v>
      </c>
      <c r="H79" s="99">
        <v>11279</v>
      </c>
      <c r="I79" s="99">
        <v>10616</v>
      </c>
    </row>
    <row r="80" spans="1:9" ht="12" x14ac:dyDescent="0.25">
      <c r="A80" s="10"/>
      <c r="B80" s="97" t="s">
        <v>119</v>
      </c>
      <c r="C80" s="95" t="s">
        <v>120</v>
      </c>
      <c r="D80" s="38" t="s">
        <v>98</v>
      </c>
      <c r="E80" s="96">
        <v>49720</v>
      </c>
      <c r="F80" s="96">
        <v>49269</v>
      </c>
      <c r="G80" s="96">
        <v>46586</v>
      </c>
      <c r="H80" s="96">
        <v>41775</v>
      </c>
      <c r="I80" s="96">
        <v>39175</v>
      </c>
    </row>
    <row r="81" spans="1:9" ht="11.4" x14ac:dyDescent="0.2">
      <c r="A81" s="10"/>
      <c r="B81" s="97" t="s">
        <v>121</v>
      </c>
      <c r="C81" s="95"/>
      <c r="D81" s="36" t="s">
        <v>92</v>
      </c>
      <c r="E81" s="98">
        <v>40634</v>
      </c>
      <c r="F81" s="98">
        <v>40553</v>
      </c>
      <c r="G81" s="98">
        <v>39556</v>
      </c>
      <c r="H81" s="98">
        <v>35230</v>
      </c>
      <c r="I81" s="98">
        <v>32545</v>
      </c>
    </row>
    <row r="82" spans="1:9" s="55" customFormat="1" ht="12" x14ac:dyDescent="0.25">
      <c r="A82" s="10"/>
      <c r="B82" s="97"/>
      <c r="C82" s="95"/>
      <c r="D82" s="36" t="s">
        <v>93</v>
      </c>
      <c r="E82" s="98">
        <v>4796</v>
      </c>
      <c r="F82" s="98">
        <v>5770</v>
      </c>
      <c r="G82" s="98">
        <v>5523</v>
      </c>
      <c r="H82" s="98">
        <v>5314</v>
      </c>
      <c r="I82" s="98">
        <v>5417</v>
      </c>
    </row>
    <row r="83" spans="1:9" s="55" customFormat="1" ht="12" x14ac:dyDescent="0.25">
      <c r="A83" s="10"/>
      <c r="B83" s="97"/>
      <c r="C83" s="95"/>
      <c r="D83" s="38" t="s">
        <v>94</v>
      </c>
      <c r="E83" s="96">
        <v>6064</v>
      </c>
      <c r="F83" s="96">
        <v>7335</v>
      </c>
      <c r="G83" s="96">
        <v>7058</v>
      </c>
      <c r="H83" s="96">
        <v>6834</v>
      </c>
      <c r="I83" s="96">
        <v>7073</v>
      </c>
    </row>
    <row r="84" spans="1:9" s="55" customFormat="1" ht="12" x14ac:dyDescent="0.25">
      <c r="A84" s="10"/>
      <c r="B84" s="97"/>
      <c r="C84" s="95"/>
      <c r="D84" s="36" t="s">
        <v>92</v>
      </c>
      <c r="E84" s="98">
        <v>5507</v>
      </c>
      <c r="F84" s="98">
        <v>7045</v>
      </c>
      <c r="G84" s="98">
        <v>6733</v>
      </c>
      <c r="H84" s="98">
        <v>6565</v>
      </c>
      <c r="I84" s="98">
        <v>6804</v>
      </c>
    </row>
    <row r="85" spans="1:9" s="55" customFormat="1" ht="12" x14ac:dyDescent="0.25">
      <c r="A85" s="10"/>
      <c r="B85" s="97"/>
      <c r="C85" s="95"/>
      <c r="D85" s="36" t="s">
        <v>95</v>
      </c>
      <c r="E85" s="98">
        <v>17</v>
      </c>
      <c r="F85" s="98">
        <v>34</v>
      </c>
      <c r="G85" s="98">
        <v>26</v>
      </c>
      <c r="H85" s="98">
        <v>40</v>
      </c>
      <c r="I85" s="98">
        <v>26</v>
      </c>
    </row>
    <row r="86" spans="1:9" ht="13.2" x14ac:dyDescent="0.25">
      <c r="A86" s="10"/>
      <c r="B86" s="100"/>
      <c r="C86" s="42"/>
      <c r="D86" s="42" t="s">
        <v>96</v>
      </c>
      <c r="E86" s="99">
        <v>55824</v>
      </c>
      <c r="F86" s="99">
        <v>56615</v>
      </c>
      <c r="G86" s="99">
        <v>53649</v>
      </c>
      <c r="H86" s="99">
        <v>48612</v>
      </c>
      <c r="I86" s="99">
        <v>46249</v>
      </c>
    </row>
    <row r="87" spans="1:9" s="28" customFormat="1" ht="12" x14ac:dyDescent="0.2">
      <c r="A87" s="10"/>
      <c r="B87" s="24" t="s">
        <v>122</v>
      </c>
      <c r="C87" s="25"/>
      <c r="D87" s="24"/>
      <c r="E87" s="26">
        <v>2010</v>
      </c>
      <c r="F87" s="26">
        <v>2011</v>
      </c>
      <c r="G87" s="27">
        <v>2012</v>
      </c>
      <c r="H87" s="27">
        <v>2013</v>
      </c>
      <c r="I87" s="27">
        <v>2014</v>
      </c>
    </row>
    <row r="88" spans="1:9" ht="12" x14ac:dyDescent="0.25">
      <c r="A88" s="10"/>
      <c r="B88" s="101" t="s">
        <v>123</v>
      </c>
      <c r="C88" s="94" t="s">
        <v>124</v>
      </c>
      <c r="D88" s="38" t="s">
        <v>98</v>
      </c>
      <c r="E88" s="96">
        <v>6500</v>
      </c>
      <c r="F88" s="96">
        <v>6372</v>
      </c>
      <c r="G88" s="96">
        <v>6584</v>
      </c>
      <c r="H88" s="96">
        <v>6820</v>
      </c>
      <c r="I88" s="96">
        <v>6650</v>
      </c>
    </row>
    <row r="89" spans="1:9" ht="11.4" x14ac:dyDescent="0.2">
      <c r="A89" s="10"/>
      <c r="B89" s="101" t="s">
        <v>125</v>
      </c>
      <c r="C89" s="94"/>
      <c r="D89" s="36" t="s">
        <v>92</v>
      </c>
      <c r="E89" s="98">
        <v>5223</v>
      </c>
      <c r="F89" s="98">
        <v>5402</v>
      </c>
      <c r="G89" s="98">
        <v>5651</v>
      </c>
      <c r="H89" s="98">
        <v>5888</v>
      </c>
      <c r="I89" s="98">
        <v>5681</v>
      </c>
    </row>
    <row r="90" spans="1:9" s="55" customFormat="1" ht="12" x14ac:dyDescent="0.25">
      <c r="A90" s="10"/>
      <c r="B90" s="101"/>
      <c r="C90" s="94"/>
      <c r="D90" s="36" t="s">
        <v>93</v>
      </c>
      <c r="E90" s="98">
        <v>647</v>
      </c>
      <c r="F90" s="98">
        <v>697</v>
      </c>
      <c r="G90" s="98">
        <v>736</v>
      </c>
      <c r="H90" s="98">
        <v>758</v>
      </c>
      <c r="I90" s="98">
        <v>818</v>
      </c>
    </row>
    <row r="91" spans="1:9" s="55" customFormat="1" ht="12" x14ac:dyDescent="0.25">
      <c r="A91" s="10"/>
      <c r="B91" s="101"/>
      <c r="C91" s="94"/>
      <c r="D91" s="38" t="s">
        <v>94</v>
      </c>
      <c r="E91" s="96">
        <v>14979</v>
      </c>
      <c r="F91" s="96">
        <v>15608</v>
      </c>
      <c r="G91" s="96">
        <v>14356</v>
      </c>
      <c r="H91" s="96">
        <v>13830</v>
      </c>
      <c r="I91" s="96">
        <v>13745</v>
      </c>
    </row>
    <row r="92" spans="1:9" s="55" customFormat="1" ht="12" x14ac:dyDescent="0.25">
      <c r="A92" s="10"/>
      <c r="B92" s="101"/>
      <c r="C92" s="94"/>
      <c r="D92" s="36" t="s">
        <v>92</v>
      </c>
      <c r="E92" s="98">
        <v>13653</v>
      </c>
      <c r="F92" s="98">
        <v>14849</v>
      </c>
      <c r="G92" s="98">
        <v>13775</v>
      </c>
      <c r="H92" s="98">
        <v>13384</v>
      </c>
      <c r="I92" s="98">
        <v>13391</v>
      </c>
    </row>
    <row r="93" spans="1:9" s="55" customFormat="1" ht="12" x14ac:dyDescent="0.25">
      <c r="A93" s="10"/>
      <c r="B93" s="101"/>
      <c r="C93" s="94"/>
      <c r="D93" s="36" t="s">
        <v>95</v>
      </c>
      <c r="E93" s="98">
        <v>35</v>
      </c>
      <c r="F93" s="98">
        <v>78</v>
      </c>
      <c r="G93" s="98">
        <v>36</v>
      </c>
      <c r="H93" s="98">
        <v>25</v>
      </c>
      <c r="I93" s="98">
        <v>34</v>
      </c>
    </row>
    <row r="94" spans="1:9" ht="12" x14ac:dyDescent="0.25">
      <c r="A94" s="10"/>
      <c r="B94" s="102"/>
      <c r="C94" s="103"/>
      <c r="D94" s="42" t="s">
        <v>96</v>
      </c>
      <c r="E94" s="99">
        <v>21493</v>
      </c>
      <c r="F94" s="99">
        <v>21982</v>
      </c>
      <c r="G94" s="99">
        <v>20943</v>
      </c>
      <c r="H94" s="99">
        <v>20653</v>
      </c>
      <c r="I94" s="99">
        <v>20397</v>
      </c>
    </row>
    <row r="95" spans="1:9" ht="12" x14ac:dyDescent="0.25">
      <c r="A95" s="10"/>
      <c r="B95" s="104" t="s">
        <v>126</v>
      </c>
      <c r="C95" s="105" t="s">
        <v>127</v>
      </c>
      <c r="D95" s="38" t="s">
        <v>98</v>
      </c>
      <c r="E95" s="96">
        <v>763</v>
      </c>
      <c r="F95" s="96">
        <v>508</v>
      </c>
      <c r="G95" s="96">
        <v>493</v>
      </c>
      <c r="H95" s="96">
        <v>564</v>
      </c>
      <c r="I95" s="96">
        <v>517</v>
      </c>
    </row>
    <row r="96" spans="1:9" ht="11.4" x14ac:dyDescent="0.2">
      <c r="A96" s="10"/>
      <c r="B96" s="106" t="s">
        <v>128</v>
      </c>
      <c r="C96" s="105"/>
      <c r="D96" s="36" t="s">
        <v>92</v>
      </c>
      <c r="E96" s="98">
        <v>570</v>
      </c>
      <c r="F96" s="98">
        <v>415</v>
      </c>
      <c r="G96" s="98">
        <v>427</v>
      </c>
      <c r="H96" s="98">
        <v>497</v>
      </c>
      <c r="I96" s="98">
        <v>452</v>
      </c>
    </row>
    <row r="97" spans="1:9" s="55" customFormat="1" ht="12" x14ac:dyDescent="0.25">
      <c r="A97" s="10"/>
      <c r="B97" s="104"/>
      <c r="C97" s="105"/>
      <c r="D97" s="36" t="s">
        <v>93</v>
      </c>
      <c r="E97" s="98">
        <v>114</v>
      </c>
      <c r="F97" s="98">
        <v>68</v>
      </c>
      <c r="G97" s="98">
        <v>51</v>
      </c>
      <c r="H97" s="98">
        <v>56</v>
      </c>
      <c r="I97" s="98">
        <v>58</v>
      </c>
    </row>
    <row r="98" spans="1:9" s="55" customFormat="1" ht="12" x14ac:dyDescent="0.25">
      <c r="A98" s="10"/>
      <c r="B98" s="104"/>
      <c r="C98" s="105"/>
      <c r="D98" s="38" t="s">
        <v>94</v>
      </c>
      <c r="E98" s="96">
        <v>2060</v>
      </c>
      <c r="F98" s="96">
        <v>1777</v>
      </c>
      <c r="G98" s="96">
        <v>1633</v>
      </c>
      <c r="H98" s="96">
        <v>1602</v>
      </c>
      <c r="I98" s="96">
        <v>1550</v>
      </c>
    </row>
    <row r="99" spans="1:9" s="55" customFormat="1" ht="12" x14ac:dyDescent="0.25">
      <c r="A99" s="10"/>
      <c r="B99" s="104"/>
      <c r="C99" s="105"/>
      <c r="D99" s="36" t="s">
        <v>92</v>
      </c>
      <c r="E99" s="98">
        <v>1860</v>
      </c>
      <c r="F99" s="98">
        <v>1699</v>
      </c>
      <c r="G99" s="98">
        <v>1567</v>
      </c>
      <c r="H99" s="98">
        <v>1558</v>
      </c>
      <c r="I99" s="98">
        <v>1513</v>
      </c>
    </row>
    <row r="100" spans="1:9" s="55" customFormat="1" ht="12" x14ac:dyDescent="0.25">
      <c r="A100" s="10"/>
      <c r="B100" s="104"/>
      <c r="C100" s="105"/>
      <c r="D100" s="36" t="s">
        <v>95</v>
      </c>
      <c r="E100" s="98">
        <v>2</v>
      </c>
      <c r="F100" s="98">
        <v>7</v>
      </c>
      <c r="G100" s="98">
        <v>5</v>
      </c>
      <c r="H100" s="98">
        <v>2</v>
      </c>
      <c r="I100" s="98">
        <v>2</v>
      </c>
    </row>
    <row r="101" spans="1:9" s="55" customFormat="1" ht="12" x14ac:dyDescent="0.25">
      <c r="A101" s="10"/>
      <c r="B101" s="107"/>
      <c r="C101" s="108"/>
      <c r="D101" s="42" t="s">
        <v>96</v>
      </c>
      <c r="E101" s="99">
        <v>2823</v>
      </c>
      <c r="F101" s="99">
        <v>2285</v>
      </c>
      <c r="G101" s="99">
        <v>2126</v>
      </c>
      <c r="H101" s="99">
        <v>2166</v>
      </c>
      <c r="I101" s="99">
        <v>2067</v>
      </c>
    </row>
    <row r="102" spans="1:9" ht="12" x14ac:dyDescent="0.25">
      <c r="A102" s="10"/>
      <c r="B102" s="104" t="s">
        <v>129</v>
      </c>
      <c r="C102" s="105" t="s">
        <v>130</v>
      </c>
      <c r="D102" s="38" t="s">
        <v>98</v>
      </c>
      <c r="E102" s="96">
        <v>154</v>
      </c>
      <c r="F102" s="96">
        <v>117</v>
      </c>
      <c r="G102" s="96">
        <v>113</v>
      </c>
      <c r="H102" s="96">
        <v>139</v>
      </c>
      <c r="I102" s="96">
        <v>139</v>
      </c>
    </row>
    <row r="103" spans="1:9" ht="11.4" x14ac:dyDescent="0.2">
      <c r="A103" s="10"/>
      <c r="B103" s="106" t="s">
        <v>131</v>
      </c>
      <c r="C103" s="105"/>
      <c r="D103" s="36" t="s">
        <v>92</v>
      </c>
      <c r="E103" s="98">
        <v>74</v>
      </c>
      <c r="F103" s="98">
        <v>66</v>
      </c>
      <c r="G103" s="98">
        <v>60</v>
      </c>
      <c r="H103" s="98">
        <v>76</v>
      </c>
      <c r="I103" s="98">
        <v>67</v>
      </c>
    </row>
    <row r="104" spans="1:9" s="55" customFormat="1" ht="12" x14ac:dyDescent="0.25">
      <c r="A104" s="10"/>
      <c r="B104" s="101"/>
      <c r="C104" s="109"/>
      <c r="D104" s="36" t="s">
        <v>93</v>
      </c>
      <c r="E104" s="98">
        <v>65</v>
      </c>
      <c r="F104" s="98">
        <v>45</v>
      </c>
      <c r="G104" s="98">
        <v>46</v>
      </c>
      <c r="H104" s="98">
        <v>59</v>
      </c>
      <c r="I104" s="98">
        <v>68</v>
      </c>
    </row>
    <row r="105" spans="1:9" s="55" customFormat="1" ht="12" x14ac:dyDescent="0.25">
      <c r="A105" s="10"/>
      <c r="B105" s="101"/>
      <c r="C105" s="109"/>
      <c r="D105" s="38" t="s">
        <v>94</v>
      </c>
      <c r="E105" s="96">
        <v>246</v>
      </c>
      <c r="F105" s="96">
        <v>300</v>
      </c>
      <c r="G105" s="96">
        <v>314</v>
      </c>
      <c r="H105" s="96">
        <v>324</v>
      </c>
      <c r="I105" s="96">
        <v>350</v>
      </c>
    </row>
    <row r="106" spans="1:9" s="55" customFormat="1" ht="12" x14ac:dyDescent="0.25">
      <c r="A106" s="10"/>
      <c r="B106" s="101"/>
      <c r="C106" s="109"/>
      <c r="D106" s="36" t="s">
        <v>92</v>
      </c>
      <c r="E106" s="98">
        <v>217</v>
      </c>
      <c r="F106" s="98">
        <v>277</v>
      </c>
      <c r="G106" s="98">
        <v>295</v>
      </c>
      <c r="H106" s="98">
        <v>311</v>
      </c>
      <c r="I106" s="98">
        <v>338</v>
      </c>
    </row>
    <row r="107" spans="1:9" s="55" customFormat="1" ht="12" x14ac:dyDescent="0.25">
      <c r="A107" s="10"/>
      <c r="B107" s="101"/>
      <c r="C107" s="109"/>
      <c r="D107" s="36" t="s">
        <v>95</v>
      </c>
      <c r="E107" s="98">
        <v>0</v>
      </c>
      <c r="F107" s="98">
        <v>0</v>
      </c>
      <c r="G107" s="98">
        <v>1</v>
      </c>
      <c r="H107" s="98">
        <v>2</v>
      </c>
      <c r="I107" s="98">
        <v>0</v>
      </c>
    </row>
    <row r="108" spans="1:9" s="55" customFormat="1" ht="12" x14ac:dyDescent="0.25">
      <c r="A108" s="10"/>
      <c r="B108" s="102"/>
      <c r="C108" s="108"/>
      <c r="D108" s="42" t="s">
        <v>96</v>
      </c>
      <c r="E108" s="99">
        <v>400</v>
      </c>
      <c r="F108" s="99">
        <v>417</v>
      </c>
      <c r="G108" s="99">
        <v>427</v>
      </c>
      <c r="H108" s="99">
        <v>463</v>
      </c>
      <c r="I108" s="99">
        <v>489</v>
      </c>
    </row>
    <row r="109" spans="1:9" ht="12" x14ac:dyDescent="0.25">
      <c r="A109" s="10"/>
      <c r="B109" s="97" t="s">
        <v>132</v>
      </c>
      <c r="C109" s="95" t="s">
        <v>133</v>
      </c>
      <c r="D109" s="38" t="s">
        <v>98</v>
      </c>
      <c r="E109" s="96">
        <v>1755</v>
      </c>
      <c r="F109" s="96">
        <v>1844</v>
      </c>
      <c r="G109" s="96">
        <v>2211</v>
      </c>
      <c r="H109" s="96">
        <v>2079</v>
      </c>
      <c r="I109" s="96">
        <v>1956</v>
      </c>
    </row>
    <row r="110" spans="1:9" ht="11.4" x14ac:dyDescent="0.2">
      <c r="A110" s="10"/>
      <c r="B110" s="97"/>
      <c r="C110" s="95"/>
      <c r="D110" s="36" t="s">
        <v>92</v>
      </c>
      <c r="E110" s="98">
        <v>962</v>
      </c>
      <c r="F110" s="98">
        <v>1150</v>
      </c>
      <c r="G110" s="98">
        <v>1374</v>
      </c>
      <c r="H110" s="98">
        <v>1277</v>
      </c>
      <c r="I110" s="98">
        <v>1125</v>
      </c>
    </row>
    <row r="111" spans="1:9" s="55" customFormat="1" ht="12" x14ac:dyDescent="0.25">
      <c r="A111" s="10"/>
      <c r="B111" s="97"/>
      <c r="C111" s="95"/>
      <c r="D111" s="36" t="s">
        <v>93</v>
      </c>
      <c r="E111" s="98">
        <v>558</v>
      </c>
      <c r="F111" s="98">
        <v>598</v>
      </c>
      <c r="G111" s="98">
        <v>745</v>
      </c>
      <c r="H111" s="98">
        <v>727</v>
      </c>
      <c r="I111" s="98">
        <v>772</v>
      </c>
    </row>
    <row r="112" spans="1:9" s="55" customFormat="1" ht="12" x14ac:dyDescent="0.25">
      <c r="A112" s="10"/>
      <c r="B112" s="97"/>
      <c r="C112" s="95"/>
      <c r="D112" s="38" t="s">
        <v>94</v>
      </c>
      <c r="E112" s="96">
        <v>229</v>
      </c>
      <c r="F112" s="96">
        <v>260</v>
      </c>
      <c r="G112" s="96">
        <v>332</v>
      </c>
      <c r="H112" s="96">
        <v>257</v>
      </c>
      <c r="I112" s="96">
        <v>204</v>
      </c>
    </row>
    <row r="113" spans="1:9" s="55" customFormat="1" ht="12" x14ac:dyDescent="0.25">
      <c r="A113" s="10"/>
      <c r="B113" s="97"/>
      <c r="C113" s="95"/>
      <c r="D113" s="36" t="s">
        <v>92</v>
      </c>
      <c r="E113" s="98">
        <v>202</v>
      </c>
      <c r="F113" s="98">
        <v>240</v>
      </c>
      <c r="G113" s="98">
        <v>315</v>
      </c>
      <c r="H113" s="98">
        <v>235</v>
      </c>
      <c r="I113" s="98">
        <v>199</v>
      </c>
    </row>
    <row r="114" spans="1:9" s="55" customFormat="1" ht="12" x14ac:dyDescent="0.25">
      <c r="A114" s="10"/>
      <c r="B114" s="97"/>
      <c r="C114" s="95"/>
      <c r="D114" s="36" t="s">
        <v>95</v>
      </c>
      <c r="E114" s="98">
        <v>0</v>
      </c>
      <c r="F114" s="98">
        <v>0</v>
      </c>
      <c r="G114" s="98">
        <v>4</v>
      </c>
      <c r="H114" s="98">
        <v>2</v>
      </c>
      <c r="I114" s="98">
        <v>1</v>
      </c>
    </row>
    <row r="115" spans="1:9" ht="12" x14ac:dyDescent="0.25">
      <c r="A115" s="10"/>
      <c r="B115" s="42"/>
      <c r="C115" s="42"/>
      <c r="D115" s="42" t="s">
        <v>96</v>
      </c>
      <c r="E115" s="99">
        <v>1985</v>
      </c>
      <c r="F115" s="99">
        <v>2106</v>
      </c>
      <c r="G115" s="99">
        <v>2543</v>
      </c>
      <c r="H115" s="99">
        <v>2336</v>
      </c>
      <c r="I115" s="99">
        <v>2162</v>
      </c>
    </row>
    <row r="116" spans="1:9" ht="12" x14ac:dyDescent="0.25">
      <c r="A116" s="10"/>
      <c r="B116" s="45" t="s">
        <v>134</v>
      </c>
      <c r="C116" s="46" t="s">
        <v>135</v>
      </c>
      <c r="D116" s="88" t="s">
        <v>98</v>
      </c>
      <c r="E116" s="50">
        <v>2351</v>
      </c>
      <c r="F116" s="50">
        <v>2634</v>
      </c>
      <c r="G116" s="50">
        <v>2698</v>
      </c>
      <c r="H116" s="50">
        <v>2953</v>
      </c>
      <c r="I116" s="50">
        <v>4054</v>
      </c>
    </row>
    <row r="117" spans="1:9" ht="11.4" x14ac:dyDescent="0.2">
      <c r="A117" s="10"/>
      <c r="B117" s="45" t="s">
        <v>136</v>
      </c>
      <c r="C117" s="46"/>
      <c r="D117" s="51" t="s">
        <v>92</v>
      </c>
      <c r="E117" s="54">
        <v>472</v>
      </c>
      <c r="F117" s="54">
        <v>478</v>
      </c>
      <c r="G117" s="54">
        <v>470</v>
      </c>
      <c r="H117" s="54">
        <v>491</v>
      </c>
      <c r="I117" s="54">
        <v>480</v>
      </c>
    </row>
    <row r="118" spans="1:9" ht="11.4" x14ac:dyDescent="0.2">
      <c r="A118" s="10"/>
      <c r="B118" s="45"/>
      <c r="C118" s="46"/>
      <c r="D118" s="51" t="s">
        <v>93</v>
      </c>
      <c r="E118" s="54">
        <v>1618</v>
      </c>
      <c r="F118" s="54">
        <v>2036</v>
      </c>
      <c r="G118" s="54">
        <v>2129</v>
      </c>
      <c r="H118" s="54">
        <v>2375</v>
      </c>
      <c r="I118" s="54">
        <v>3477</v>
      </c>
    </row>
    <row r="119" spans="1:9" ht="12" x14ac:dyDescent="0.25">
      <c r="A119" s="10"/>
      <c r="B119" s="45"/>
      <c r="C119" s="46"/>
      <c r="D119" s="88" t="s">
        <v>94</v>
      </c>
      <c r="E119" s="89">
        <v>292</v>
      </c>
      <c r="F119" s="50">
        <v>291</v>
      </c>
      <c r="G119" s="50">
        <v>261</v>
      </c>
      <c r="H119" s="50">
        <v>283</v>
      </c>
      <c r="I119" s="50">
        <v>263</v>
      </c>
    </row>
    <row r="120" spans="1:9" ht="11.4" x14ac:dyDescent="0.2">
      <c r="A120" s="10"/>
      <c r="B120" s="45"/>
      <c r="C120" s="46"/>
      <c r="D120" s="51" t="s">
        <v>92</v>
      </c>
      <c r="E120" s="90">
        <v>259</v>
      </c>
      <c r="F120" s="54">
        <v>250</v>
      </c>
      <c r="G120" s="54">
        <v>239</v>
      </c>
      <c r="H120" s="54">
        <v>255</v>
      </c>
      <c r="I120" s="54">
        <v>243</v>
      </c>
    </row>
    <row r="121" spans="1:9" ht="11.4" x14ac:dyDescent="0.2">
      <c r="A121" s="10"/>
      <c r="B121" s="45"/>
      <c r="C121" s="46"/>
      <c r="D121" s="51" t="s">
        <v>95</v>
      </c>
      <c r="E121" s="90">
        <v>3</v>
      </c>
      <c r="F121" s="54">
        <v>6</v>
      </c>
      <c r="G121" s="54">
        <v>8</v>
      </c>
      <c r="H121" s="54">
        <v>7</v>
      </c>
      <c r="I121" s="54">
        <v>2</v>
      </c>
    </row>
    <row r="122" spans="1:9" s="55" customFormat="1" ht="12" x14ac:dyDescent="0.25">
      <c r="A122" s="10"/>
      <c r="B122" s="56"/>
      <c r="C122" s="57"/>
      <c r="D122" s="56" t="s">
        <v>96</v>
      </c>
      <c r="E122" s="91">
        <v>2647</v>
      </c>
      <c r="F122" s="91">
        <v>2927</v>
      </c>
      <c r="G122" s="91">
        <v>2959</v>
      </c>
      <c r="H122" s="91">
        <v>3236</v>
      </c>
      <c r="I122" s="91">
        <v>4317</v>
      </c>
    </row>
    <row r="123" spans="1:9" ht="12" x14ac:dyDescent="0.25">
      <c r="A123" s="10"/>
      <c r="B123" s="97" t="s">
        <v>137</v>
      </c>
      <c r="C123" s="95" t="s">
        <v>138</v>
      </c>
      <c r="D123" s="38" t="s">
        <v>98</v>
      </c>
      <c r="E123" s="96">
        <v>353</v>
      </c>
      <c r="F123" s="96">
        <v>489</v>
      </c>
      <c r="G123" s="96">
        <v>475</v>
      </c>
      <c r="H123" s="96">
        <v>472</v>
      </c>
      <c r="I123" s="96">
        <v>561</v>
      </c>
    </row>
    <row r="124" spans="1:9" ht="11.4" x14ac:dyDescent="0.2">
      <c r="A124" s="10"/>
      <c r="B124" s="97"/>
      <c r="C124" s="95"/>
      <c r="D124" s="36" t="s">
        <v>92</v>
      </c>
      <c r="E124" s="98">
        <v>269</v>
      </c>
      <c r="F124" s="98">
        <v>400</v>
      </c>
      <c r="G124" s="98">
        <v>445</v>
      </c>
      <c r="H124" s="98">
        <v>439</v>
      </c>
      <c r="I124" s="98">
        <v>524</v>
      </c>
    </row>
    <row r="125" spans="1:9" ht="11.4" x14ac:dyDescent="0.2">
      <c r="A125" s="10"/>
      <c r="B125" s="97"/>
      <c r="C125" s="95"/>
      <c r="D125" s="36" t="s">
        <v>93</v>
      </c>
      <c r="E125" s="98">
        <v>37</v>
      </c>
      <c r="F125" s="98">
        <v>44</v>
      </c>
      <c r="G125" s="98">
        <v>7</v>
      </c>
      <c r="H125" s="98">
        <v>9</v>
      </c>
      <c r="I125" s="98">
        <v>11</v>
      </c>
    </row>
    <row r="126" spans="1:9" ht="12" x14ac:dyDescent="0.25">
      <c r="A126" s="10"/>
      <c r="B126" s="97"/>
      <c r="C126" s="95"/>
      <c r="D126" s="38" t="s">
        <v>94</v>
      </c>
      <c r="E126" s="96">
        <v>5180</v>
      </c>
      <c r="F126" s="96">
        <v>5791</v>
      </c>
      <c r="G126" s="96">
        <v>6159</v>
      </c>
      <c r="H126" s="96">
        <v>6006</v>
      </c>
      <c r="I126" s="96">
        <v>5911</v>
      </c>
    </row>
    <row r="127" spans="1:9" ht="11.4" x14ac:dyDescent="0.2">
      <c r="A127" s="10"/>
      <c r="B127" s="97"/>
      <c r="C127" s="95"/>
      <c r="D127" s="36" t="s">
        <v>92</v>
      </c>
      <c r="E127" s="98">
        <v>4279</v>
      </c>
      <c r="F127" s="98">
        <v>5069</v>
      </c>
      <c r="G127" s="98">
        <v>5828</v>
      </c>
      <c r="H127" s="98">
        <v>5676</v>
      </c>
      <c r="I127" s="98">
        <v>5626</v>
      </c>
    </row>
    <row r="128" spans="1:9" ht="11.4" x14ac:dyDescent="0.2">
      <c r="A128" s="10"/>
      <c r="B128" s="97"/>
      <c r="C128" s="95"/>
      <c r="D128" s="36" t="s">
        <v>95</v>
      </c>
      <c r="E128" s="98">
        <v>18</v>
      </c>
      <c r="F128" s="98">
        <v>15</v>
      </c>
      <c r="G128" s="98">
        <v>11</v>
      </c>
      <c r="H128" s="98">
        <v>17</v>
      </c>
      <c r="I128" s="98">
        <v>20</v>
      </c>
    </row>
    <row r="129" spans="1:9" s="55" customFormat="1" ht="12" x14ac:dyDescent="0.25">
      <c r="A129" s="10"/>
      <c r="B129" s="42"/>
      <c r="C129" s="42"/>
      <c r="D129" s="42" t="s">
        <v>96</v>
      </c>
      <c r="E129" s="99">
        <v>5536</v>
      </c>
      <c r="F129" s="99">
        <v>6282</v>
      </c>
      <c r="G129" s="99">
        <v>6635</v>
      </c>
      <c r="H129" s="99">
        <v>6479</v>
      </c>
      <c r="I129" s="99">
        <v>6473</v>
      </c>
    </row>
    <row r="130" spans="1:9" ht="12" x14ac:dyDescent="0.25">
      <c r="A130" s="10"/>
      <c r="B130" s="45" t="s">
        <v>139</v>
      </c>
      <c r="C130" s="46" t="s">
        <v>140</v>
      </c>
      <c r="D130" s="88" t="s">
        <v>98</v>
      </c>
      <c r="E130" s="50">
        <v>40895</v>
      </c>
      <c r="F130" s="50">
        <v>41600</v>
      </c>
      <c r="G130" s="50">
        <v>40392</v>
      </c>
      <c r="H130" s="50">
        <v>41028</v>
      </c>
      <c r="I130" s="50">
        <v>39349</v>
      </c>
    </row>
    <row r="131" spans="1:9" ht="11.4" x14ac:dyDescent="0.2">
      <c r="A131" s="10"/>
      <c r="B131" s="45" t="s">
        <v>108</v>
      </c>
      <c r="C131" s="46"/>
      <c r="D131" s="51" t="s">
        <v>92</v>
      </c>
      <c r="E131" s="54">
        <v>34011</v>
      </c>
      <c r="F131" s="54">
        <v>36134</v>
      </c>
      <c r="G131" s="54">
        <v>35632</v>
      </c>
      <c r="H131" s="54">
        <v>36535</v>
      </c>
      <c r="I131" s="54">
        <v>34611</v>
      </c>
    </row>
    <row r="132" spans="1:9" ht="11.4" x14ac:dyDescent="0.2">
      <c r="A132" s="10"/>
      <c r="B132" s="45"/>
      <c r="C132" s="46"/>
      <c r="D132" s="51" t="s">
        <v>93</v>
      </c>
      <c r="E132" s="54">
        <v>2657</v>
      </c>
      <c r="F132" s="54">
        <v>3004</v>
      </c>
      <c r="G132" s="54">
        <v>3120</v>
      </c>
      <c r="H132" s="54">
        <v>3156</v>
      </c>
      <c r="I132" s="54">
        <v>3456</v>
      </c>
    </row>
    <row r="133" spans="1:9" ht="12" x14ac:dyDescent="0.25">
      <c r="A133" s="10"/>
      <c r="B133" s="45"/>
      <c r="C133" s="46"/>
      <c r="D133" s="88" t="s">
        <v>94</v>
      </c>
      <c r="E133" s="89">
        <v>34659</v>
      </c>
      <c r="F133" s="50">
        <v>34935</v>
      </c>
      <c r="G133" s="50">
        <v>33493</v>
      </c>
      <c r="H133" s="50">
        <v>32834</v>
      </c>
      <c r="I133" s="50">
        <v>31251</v>
      </c>
    </row>
    <row r="134" spans="1:9" ht="11.4" x14ac:dyDescent="0.2">
      <c r="A134" s="10"/>
      <c r="B134" s="45"/>
      <c r="C134" s="46"/>
      <c r="D134" s="51" t="s">
        <v>92</v>
      </c>
      <c r="E134" s="90">
        <v>30968</v>
      </c>
      <c r="F134" s="54">
        <v>32672</v>
      </c>
      <c r="G134" s="54">
        <v>31929</v>
      </c>
      <c r="H134" s="54">
        <v>31601</v>
      </c>
      <c r="I134" s="54">
        <v>30055</v>
      </c>
    </row>
    <row r="135" spans="1:9" ht="11.4" x14ac:dyDescent="0.2">
      <c r="A135" s="10"/>
      <c r="B135" s="45"/>
      <c r="C135" s="46"/>
      <c r="D135" s="51" t="s">
        <v>95</v>
      </c>
      <c r="E135" s="90">
        <v>122</v>
      </c>
      <c r="F135" s="54">
        <v>228</v>
      </c>
      <c r="G135" s="54">
        <v>148</v>
      </c>
      <c r="H135" s="54">
        <v>173</v>
      </c>
      <c r="I135" s="54">
        <v>152</v>
      </c>
    </row>
    <row r="136" spans="1:9" s="55" customFormat="1" ht="12" x14ac:dyDescent="0.25">
      <c r="A136" s="10"/>
      <c r="B136" s="110"/>
      <c r="C136" s="46"/>
      <c r="D136" s="110" t="s">
        <v>96</v>
      </c>
      <c r="E136" s="50">
        <v>75604</v>
      </c>
      <c r="F136" s="50">
        <v>76549</v>
      </c>
      <c r="G136" s="50">
        <v>73891</v>
      </c>
      <c r="H136" s="50">
        <v>73869</v>
      </c>
      <c r="I136" s="50">
        <v>70612</v>
      </c>
    </row>
    <row r="137" spans="1:9" s="55" customFormat="1" ht="12" x14ac:dyDescent="0.25">
      <c r="A137" s="10"/>
      <c r="B137" s="24" t="s">
        <v>141</v>
      </c>
      <c r="C137" s="25"/>
      <c r="D137" s="24"/>
      <c r="E137" s="111"/>
      <c r="F137" s="111"/>
      <c r="G137" s="111"/>
      <c r="H137" s="111"/>
      <c r="I137" s="111"/>
    </row>
    <row r="138" spans="1:9" ht="12" x14ac:dyDescent="0.25">
      <c r="A138" s="10"/>
      <c r="B138" s="97" t="s">
        <v>142</v>
      </c>
      <c r="C138" s="95" t="s">
        <v>143</v>
      </c>
      <c r="D138" s="38" t="s">
        <v>98</v>
      </c>
      <c r="E138" s="96">
        <v>27337</v>
      </c>
      <c r="F138" s="96">
        <v>7916</v>
      </c>
      <c r="G138" s="96" t="s">
        <v>12</v>
      </c>
      <c r="H138" s="96" t="s">
        <v>12</v>
      </c>
      <c r="I138" s="96" t="s">
        <v>12</v>
      </c>
    </row>
    <row r="139" spans="1:9" ht="11.4" x14ac:dyDescent="0.2">
      <c r="A139" s="10"/>
      <c r="B139" s="97" t="s">
        <v>144</v>
      </c>
      <c r="C139" s="95"/>
      <c r="D139" s="36" t="s">
        <v>92</v>
      </c>
      <c r="E139" s="98">
        <v>21042</v>
      </c>
      <c r="F139" s="98">
        <v>6795</v>
      </c>
      <c r="G139" s="98" t="s">
        <v>12</v>
      </c>
      <c r="H139" s="98" t="s">
        <v>12</v>
      </c>
      <c r="I139" s="98" t="s">
        <v>12</v>
      </c>
    </row>
    <row r="140" spans="1:9" ht="11.4" x14ac:dyDescent="0.2">
      <c r="A140" s="10"/>
      <c r="B140" s="97"/>
      <c r="C140" s="95"/>
      <c r="D140" s="36" t="s">
        <v>93</v>
      </c>
      <c r="E140" s="98">
        <v>3277</v>
      </c>
      <c r="F140" s="98">
        <v>962</v>
      </c>
      <c r="G140" s="98" t="s">
        <v>12</v>
      </c>
      <c r="H140" s="98" t="s">
        <v>12</v>
      </c>
      <c r="I140" s="98" t="s">
        <v>12</v>
      </c>
    </row>
    <row r="141" spans="1:9" ht="12" x14ac:dyDescent="0.25">
      <c r="A141" s="10"/>
      <c r="B141" s="97"/>
      <c r="C141" s="95"/>
      <c r="D141" s="38" t="s">
        <v>94</v>
      </c>
      <c r="E141" s="96">
        <v>18222</v>
      </c>
      <c r="F141" s="96">
        <v>5190</v>
      </c>
      <c r="G141" s="96" t="s">
        <v>12</v>
      </c>
      <c r="H141" s="96" t="s">
        <v>12</v>
      </c>
      <c r="I141" s="96" t="s">
        <v>12</v>
      </c>
    </row>
    <row r="142" spans="1:9" ht="11.4" x14ac:dyDescent="0.2">
      <c r="A142" s="10"/>
      <c r="B142" s="97"/>
      <c r="C142" s="95"/>
      <c r="D142" s="36" t="s">
        <v>92</v>
      </c>
      <c r="E142" s="98">
        <v>16266</v>
      </c>
      <c r="F142" s="98">
        <v>5095</v>
      </c>
      <c r="G142" s="98" t="s">
        <v>12</v>
      </c>
      <c r="H142" s="98" t="s">
        <v>12</v>
      </c>
      <c r="I142" s="98" t="s">
        <v>12</v>
      </c>
    </row>
    <row r="143" spans="1:9" ht="11.4" x14ac:dyDescent="0.2">
      <c r="A143" s="10"/>
      <c r="B143" s="97"/>
      <c r="C143" s="95"/>
      <c r="D143" s="36" t="s">
        <v>95</v>
      </c>
      <c r="E143" s="98">
        <v>51</v>
      </c>
      <c r="F143" s="98">
        <v>26</v>
      </c>
      <c r="G143" s="98" t="s">
        <v>12</v>
      </c>
      <c r="H143" s="98" t="s">
        <v>12</v>
      </c>
      <c r="I143" s="98" t="s">
        <v>12</v>
      </c>
    </row>
    <row r="144" spans="1:9" s="55" customFormat="1" ht="12" x14ac:dyDescent="0.25">
      <c r="A144" s="10"/>
      <c r="B144" s="42"/>
      <c r="C144" s="42"/>
      <c r="D144" s="42" t="s">
        <v>96</v>
      </c>
      <c r="E144" s="99">
        <v>45592</v>
      </c>
      <c r="F144" s="99">
        <v>13109</v>
      </c>
      <c r="G144" s="99" t="s">
        <v>12</v>
      </c>
      <c r="H144" s="99" t="s">
        <v>12</v>
      </c>
      <c r="I144" s="99" t="s">
        <v>12</v>
      </c>
    </row>
    <row r="145" spans="1:9" ht="12" x14ac:dyDescent="0.25">
      <c r="A145" s="10"/>
      <c r="B145" s="97" t="s">
        <v>142</v>
      </c>
      <c r="C145" s="95" t="s">
        <v>145</v>
      </c>
      <c r="D145" s="38" t="s">
        <v>98</v>
      </c>
      <c r="E145" s="96">
        <v>4957</v>
      </c>
      <c r="F145" s="96">
        <v>1409</v>
      </c>
      <c r="G145" s="96" t="s">
        <v>12</v>
      </c>
      <c r="H145" s="96" t="s">
        <v>12</v>
      </c>
      <c r="I145" s="96" t="s">
        <v>12</v>
      </c>
    </row>
    <row r="146" spans="1:9" ht="11.4" x14ac:dyDescent="0.2">
      <c r="A146" s="10"/>
      <c r="B146" s="97" t="s">
        <v>146</v>
      </c>
      <c r="C146" s="95"/>
      <c r="D146" s="36" t="s">
        <v>92</v>
      </c>
      <c r="E146" s="98">
        <v>2448</v>
      </c>
      <c r="F146" s="98">
        <v>737</v>
      </c>
      <c r="G146" s="98" t="s">
        <v>12</v>
      </c>
      <c r="H146" s="98" t="s">
        <v>12</v>
      </c>
      <c r="I146" s="98" t="s">
        <v>12</v>
      </c>
    </row>
    <row r="147" spans="1:9" ht="11.4" x14ac:dyDescent="0.2">
      <c r="A147" s="10"/>
      <c r="B147" s="97"/>
      <c r="C147" s="95"/>
      <c r="D147" s="36" t="s">
        <v>93</v>
      </c>
      <c r="E147" s="98">
        <v>1921</v>
      </c>
      <c r="F147" s="98">
        <v>628</v>
      </c>
      <c r="G147" s="98" t="s">
        <v>12</v>
      </c>
      <c r="H147" s="98" t="s">
        <v>12</v>
      </c>
      <c r="I147" s="98" t="s">
        <v>12</v>
      </c>
    </row>
    <row r="148" spans="1:9" ht="12" x14ac:dyDescent="0.25">
      <c r="A148" s="10"/>
      <c r="B148" s="97"/>
      <c r="C148" s="95"/>
      <c r="D148" s="38" t="s">
        <v>94</v>
      </c>
      <c r="E148" s="96">
        <v>2775</v>
      </c>
      <c r="F148" s="96">
        <v>752</v>
      </c>
      <c r="G148" s="96" t="s">
        <v>12</v>
      </c>
      <c r="H148" s="96" t="s">
        <v>12</v>
      </c>
      <c r="I148" s="96" t="s">
        <v>12</v>
      </c>
    </row>
    <row r="149" spans="1:9" ht="11.4" x14ac:dyDescent="0.2">
      <c r="A149" s="10"/>
      <c r="B149" s="97"/>
      <c r="C149" s="95"/>
      <c r="D149" s="36" t="s">
        <v>92</v>
      </c>
      <c r="E149" s="98">
        <v>2432</v>
      </c>
      <c r="F149" s="98">
        <v>735</v>
      </c>
      <c r="G149" s="98" t="s">
        <v>12</v>
      </c>
      <c r="H149" s="98" t="s">
        <v>12</v>
      </c>
      <c r="I149" s="98" t="s">
        <v>12</v>
      </c>
    </row>
    <row r="150" spans="1:9" ht="11.4" x14ac:dyDescent="0.2">
      <c r="A150" s="10"/>
      <c r="B150" s="97"/>
      <c r="C150" s="95"/>
      <c r="D150" s="36" t="s">
        <v>95</v>
      </c>
      <c r="E150" s="98">
        <v>8</v>
      </c>
      <c r="F150" s="98">
        <v>1</v>
      </c>
      <c r="G150" s="98" t="s">
        <v>12</v>
      </c>
      <c r="H150" s="98" t="s">
        <v>12</v>
      </c>
      <c r="I150" s="98" t="s">
        <v>12</v>
      </c>
    </row>
    <row r="151" spans="1:9" s="55" customFormat="1" ht="12" x14ac:dyDescent="0.25">
      <c r="A151" s="10"/>
      <c r="B151" s="42"/>
      <c r="C151" s="42"/>
      <c r="D151" s="42" t="s">
        <v>96</v>
      </c>
      <c r="E151" s="99">
        <v>7736</v>
      </c>
      <c r="F151" s="99">
        <v>2163</v>
      </c>
      <c r="G151" s="99" t="s">
        <v>12</v>
      </c>
      <c r="H151" s="99" t="s">
        <v>12</v>
      </c>
      <c r="I151" s="99" t="s">
        <v>12</v>
      </c>
    </row>
    <row r="152" spans="1:9" ht="12" x14ac:dyDescent="0.25">
      <c r="A152" s="10"/>
      <c r="B152" s="97" t="s">
        <v>142</v>
      </c>
      <c r="C152" s="95" t="s">
        <v>147</v>
      </c>
      <c r="D152" s="38" t="s">
        <v>98</v>
      </c>
      <c r="E152" s="96">
        <v>5827</v>
      </c>
      <c r="F152" s="96">
        <v>1587</v>
      </c>
      <c r="G152" s="96" t="s">
        <v>12</v>
      </c>
      <c r="H152" s="96" t="s">
        <v>12</v>
      </c>
      <c r="I152" s="96" t="s">
        <v>12</v>
      </c>
    </row>
    <row r="153" spans="1:9" ht="11.4" x14ac:dyDescent="0.2">
      <c r="A153" s="10"/>
      <c r="B153" s="97" t="s">
        <v>148</v>
      </c>
      <c r="C153" s="95"/>
      <c r="D153" s="36" t="s">
        <v>92</v>
      </c>
      <c r="E153" s="98">
        <v>4546</v>
      </c>
      <c r="F153" s="98">
        <v>1347</v>
      </c>
      <c r="G153" s="98" t="s">
        <v>12</v>
      </c>
      <c r="H153" s="98" t="s">
        <v>12</v>
      </c>
      <c r="I153" s="98" t="s">
        <v>12</v>
      </c>
    </row>
    <row r="154" spans="1:9" ht="11.4" x14ac:dyDescent="0.2">
      <c r="A154" s="10"/>
      <c r="B154" s="97"/>
      <c r="C154" s="95"/>
      <c r="D154" s="36" t="s">
        <v>93</v>
      </c>
      <c r="E154" s="98">
        <v>728</v>
      </c>
      <c r="F154" s="98">
        <v>222</v>
      </c>
      <c r="G154" s="98" t="s">
        <v>12</v>
      </c>
      <c r="H154" s="98" t="s">
        <v>12</v>
      </c>
      <c r="I154" s="98" t="s">
        <v>12</v>
      </c>
    </row>
    <row r="155" spans="1:9" ht="12" x14ac:dyDescent="0.25">
      <c r="A155" s="10"/>
      <c r="B155" s="97"/>
      <c r="C155" s="95"/>
      <c r="D155" s="38" t="s">
        <v>94</v>
      </c>
      <c r="E155" s="96">
        <v>11641</v>
      </c>
      <c r="F155" s="96">
        <v>3046</v>
      </c>
      <c r="G155" s="96" t="s">
        <v>12</v>
      </c>
      <c r="H155" s="96" t="s">
        <v>12</v>
      </c>
      <c r="I155" s="96" t="s">
        <v>12</v>
      </c>
    </row>
    <row r="156" spans="1:9" ht="11.4" x14ac:dyDescent="0.2">
      <c r="A156" s="10"/>
      <c r="B156" s="97"/>
      <c r="C156" s="95"/>
      <c r="D156" s="36" t="s">
        <v>92</v>
      </c>
      <c r="E156" s="98">
        <v>10546</v>
      </c>
      <c r="F156" s="98">
        <v>3004</v>
      </c>
      <c r="G156" s="98" t="s">
        <v>12</v>
      </c>
      <c r="H156" s="98" t="s">
        <v>12</v>
      </c>
      <c r="I156" s="98" t="s">
        <v>12</v>
      </c>
    </row>
    <row r="157" spans="1:9" ht="11.4" x14ac:dyDescent="0.2">
      <c r="A157" s="10"/>
      <c r="B157" s="97"/>
      <c r="C157" s="95"/>
      <c r="D157" s="36" t="s">
        <v>95</v>
      </c>
      <c r="E157" s="98">
        <v>13</v>
      </c>
      <c r="F157" s="98">
        <v>7</v>
      </c>
      <c r="G157" s="98" t="s">
        <v>12</v>
      </c>
      <c r="H157" s="98" t="s">
        <v>12</v>
      </c>
      <c r="I157" s="98" t="s">
        <v>12</v>
      </c>
    </row>
    <row r="158" spans="1:9" s="55" customFormat="1" ht="12" x14ac:dyDescent="0.25">
      <c r="A158" s="10"/>
      <c r="B158" s="42"/>
      <c r="C158" s="42"/>
      <c r="D158" s="42" t="s">
        <v>96</v>
      </c>
      <c r="E158" s="99">
        <v>17470</v>
      </c>
      <c r="F158" s="99">
        <v>4634</v>
      </c>
      <c r="G158" s="99" t="s">
        <v>12</v>
      </c>
      <c r="H158" s="99" t="s">
        <v>12</v>
      </c>
      <c r="I158" s="99" t="s">
        <v>12</v>
      </c>
    </row>
    <row r="159" spans="1:9" ht="12" x14ac:dyDescent="0.25">
      <c r="A159" s="10"/>
      <c r="B159" s="97" t="s">
        <v>142</v>
      </c>
      <c r="C159" s="95" t="s">
        <v>149</v>
      </c>
      <c r="D159" s="38" t="s">
        <v>98</v>
      </c>
      <c r="E159" s="96">
        <v>904</v>
      </c>
      <c r="F159" s="96">
        <v>242</v>
      </c>
      <c r="G159" s="96" t="s">
        <v>12</v>
      </c>
      <c r="H159" s="96" t="s">
        <v>12</v>
      </c>
      <c r="I159" s="96" t="s">
        <v>12</v>
      </c>
    </row>
    <row r="160" spans="1:9" ht="11.4" x14ac:dyDescent="0.2">
      <c r="A160" s="10"/>
      <c r="B160" s="97" t="s">
        <v>150</v>
      </c>
      <c r="C160" s="95"/>
      <c r="D160" s="36" t="s">
        <v>92</v>
      </c>
      <c r="E160" s="98">
        <v>173</v>
      </c>
      <c r="F160" s="98">
        <v>40</v>
      </c>
      <c r="G160" s="98" t="s">
        <v>12</v>
      </c>
      <c r="H160" s="98" t="s">
        <v>12</v>
      </c>
      <c r="I160" s="98" t="s">
        <v>12</v>
      </c>
    </row>
    <row r="161" spans="1:9" ht="11.4" x14ac:dyDescent="0.2">
      <c r="A161" s="10"/>
      <c r="B161" s="97"/>
      <c r="C161" s="95"/>
      <c r="D161" s="36" t="s">
        <v>93</v>
      </c>
      <c r="E161" s="98">
        <v>617</v>
      </c>
      <c r="F161" s="98">
        <v>191</v>
      </c>
      <c r="G161" s="98" t="s">
        <v>12</v>
      </c>
      <c r="H161" s="98" t="s">
        <v>12</v>
      </c>
      <c r="I161" s="98" t="s">
        <v>12</v>
      </c>
    </row>
    <row r="162" spans="1:9" ht="12" x14ac:dyDescent="0.25">
      <c r="A162" s="10"/>
      <c r="B162" s="97"/>
      <c r="C162" s="95"/>
      <c r="D162" s="38" t="s">
        <v>94</v>
      </c>
      <c r="E162" s="96">
        <v>147</v>
      </c>
      <c r="F162" s="96">
        <v>23</v>
      </c>
      <c r="G162" s="96" t="s">
        <v>12</v>
      </c>
      <c r="H162" s="96" t="s">
        <v>12</v>
      </c>
      <c r="I162" s="96" t="s">
        <v>12</v>
      </c>
    </row>
    <row r="163" spans="1:9" ht="11.4" x14ac:dyDescent="0.2">
      <c r="A163" s="10"/>
      <c r="B163" s="97"/>
      <c r="C163" s="95"/>
      <c r="D163" s="36" t="s">
        <v>92</v>
      </c>
      <c r="E163" s="98">
        <v>121</v>
      </c>
      <c r="F163" s="98">
        <v>22</v>
      </c>
      <c r="G163" s="98" t="s">
        <v>12</v>
      </c>
      <c r="H163" s="98" t="s">
        <v>12</v>
      </c>
      <c r="I163" s="98" t="s">
        <v>12</v>
      </c>
    </row>
    <row r="164" spans="1:9" ht="11.4" x14ac:dyDescent="0.2">
      <c r="A164" s="10"/>
      <c r="B164" s="97"/>
      <c r="C164" s="95"/>
      <c r="D164" s="36" t="s">
        <v>95</v>
      </c>
      <c r="E164" s="98">
        <v>0</v>
      </c>
      <c r="F164" s="98">
        <v>0</v>
      </c>
      <c r="G164" s="98" t="s">
        <v>12</v>
      </c>
      <c r="H164" s="98" t="s">
        <v>12</v>
      </c>
      <c r="I164" s="98" t="s">
        <v>12</v>
      </c>
    </row>
    <row r="165" spans="1:9" s="55" customFormat="1" ht="12" x14ac:dyDescent="0.25">
      <c r="A165" s="10"/>
      <c r="B165" s="42"/>
      <c r="C165" s="42"/>
      <c r="D165" s="42" t="s">
        <v>96</v>
      </c>
      <c r="E165" s="96">
        <v>1051</v>
      </c>
      <c r="F165" s="96">
        <v>265</v>
      </c>
      <c r="G165" s="96" t="s">
        <v>12</v>
      </c>
      <c r="H165" s="96" t="s">
        <v>12</v>
      </c>
      <c r="I165" s="96" t="s">
        <v>12</v>
      </c>
    </row>
    <row r="166" spans="1:9" ht="12" x14ac:dyDescent="0.25">
      <c r="A166" s="10"/>
      <c r="B166" s="97" t="s">
        <v>106</v>
      </c>
      <c r="C166" s="95" t="s">
        <v>151</v>
      </c>
      <c r="D166" s="38" t="s">
        <v>98</v>
      </c>
      <c r="E166" s="112">
        <v>8772</v>
      </c>
      <c r="F166" s="112">
        <v>9861</v>
      </c>
      <c r="G166" s="112">
        <v>10195</v>
      </c>
      <c r="H166" s="112">
        <v>10501</v>
      </c>
      <c r="I166" s="112">
        <v>10457</v>
      </c>
    </row>
    <row r="167" spans="1:9" ht="11.4" x14ac:dyDescent="0.2">
      <c r="A167" s="10"/>
      <c r="B167" s="97" t="s">
        <v>152</v>
      </c>
      <c r="C167" s="95"/>
      <c r="D167" s="36" t="s">
        <v>92</v>
      </c>
      <c r="E167" s="98">
        <v>7023</v>
      </c>
      <c r="F167" s="98">
        <v>8137</v>
      </c>
      <c r="G167" s="98">
        <v>8655</v>
      </c>
      <c r="H167" s="98">
        <v>8965</v>
      </c>
      <c r="I167" s="113">
        <v>8853</v>
      </c>
    </row>
    <row r="168" spans="1:9" ht="11.4" x14ac:dyDescent="0.2">
      <c r="A168" s="10"/>
      <c r="B168" s="97"/>
      <c r="C168" s="95"/>
      <c r="D168" s="36" t="s">
        <v>93</v>
      </c>
      <c r="E168" s="98">
        <v>788</v>
      </c>
      <c r="F168" s="98">
        <v>1111</v>
      </c>
      <c r="G168" s="98">
        <v>1125</v>
      </c>
      <c r="H168" s="98">
        <v>1204</v>
      </c>
      <c r="I168" s="113">
        <v>1314</v>
      </c>
    </row>
    <row r="169" spans="1:9" ht="12" x14ac:dyDescent="0.25">
      <c r="A169" s="10"/>
      <c r="B169" s="97"/>
      <c r="C169" s="95"/>
      <c r="D169" s="38" t="s">
        <v>94</v>
      </c>
      <c r="E169" s="96">
        <v>11888</v>
      </c>
      <c r="F169" s="96">
        <v>13115</v>
      </c>
      <c r="G169" s="96">
        <v>14417</v>
      </c>
      <c r="H169" s="96">
        <v>15000</v>
      </c>
      <c r="I169" s="114">
        <v>15366</v>
      </c>
    </row>
    <row r="170" spans="1:9" ht="11.4" x14ac:dyDescent="0.2">
      <c r="A170" s="10"/>
      <c r="B170" s="97"/>
      <c r="C170" s="95"/>
      <c r="D170" s="36" t="s">
        <v>92</v>
      </c>
      <c r="E170" s="98">
        <v>10515</v>
      </c>
      <c r="F170" s="98">
        <v>12164</v>
      </c>
      <c r="G170" s="98">
        <v>13781</v>
      </c>
      <c r="H170" s="98">
        <v>14536</v>
      </c>
      <c r="I170" s="113">
        <v>14908</v>
      </c>
    </row>
    <row r="171" spans="1:9" ht="11.4" x14ac:dyDescent="0.2">
      <c r="A171" s="10"/>
      <c r="B171" s="97"/>
      <c r="C171" s="95"/>
      <c r="D171" s="36" t="s">
        <v>95</v>
      </c>
      <c r="E171" s="98">
        <v>36</v>
      </c>
      <c r="F171" s="98">
        <v>80</v>
      </c>
      <c r="G171" s="98">
        <v>41</v>
      </c>
      <c r="H171" s="98">
        <v>42</v>
      </c>
      <c r="I171" s="113">
        <v>62</v>
      </c>
    </row>
    <row r="172" spans="1:9" s="55" customFormat="1" ht="12" x14ac:dyDescent="0.25">
      <c r="A172" s="10"/>
      <c r="B172" s="42"/>
      <c r="C172" s="42"/>
      <c r="D172" s="42" t="s">
        <v>96</v>
      </c>
      <c r="E172" s="99">
        <v>20679</v>
      </c>
      <c r="F172" s="99">
        <v>22981</v>
      </c>
      <c r="G172" s="99">
        <v>24613</v>
      </c>
      <c r="H172" s="99">
        <v>25502</v>
      </c>
      <c r="I172" s="99">
        <v>25826</v>
      </c>
    </row>
    <row r="173" spans="1:9" ht="12" x14ac:dyDescent="0.25">
      <c r="A173" s="10"/>
      <c r="B173" s="97" t="s">
        <v>153</v>
      </c>
      <c r="C173" s="95" t="s">
        <v>154</v>
      </c>
      <c r="D173" s="38" t="s">
        <v>98</v>
      </c>
      <c r="E173" s="96">
        <v>43601</v>
      </c>
      <c r="F173" s="96">
        <v>83910</v>
      </c>
      <c r="G173" s="96">
        <v>78508</v>
      </c>
      <c r="H173" s="96">
        <v>78244</v>
      </c>
      <c r="I173" s="96">
        <v>77954</v>
      </c>
    </row>
    <row r="174" spans="1:9" ht="11.4" x14ac:dyDescent="0.2">
      <c r="A174" s="10"/>
      <c r="B174" s="97"/>
      <c r="C174" s="95" t="s">
        <v>155</v>
      </c>
      <c r="D174" s="36" t="s">
        <v>92</v>
      </c>
      <c r="E174" s="98">
        <v>13692</v>
      </c>
      <c r="F174" s="98">
        <v>26989</v>
      </c>
      <c r="G174" s="98">
        <v>28199</v>
      </c>
      <c r="H174" s="98">
        <v>26685</v>
      </c>
      <c r="I174" s="113">
        <v>25143</v>
      </c>
    </row>
    <row r="175" spans="1:9" ht="11.4" x14ac:dyDescent="0.2">
      <c r="A175" s="10"/>
      <c r="B175" s="97"/>
      <c r="C175" s="95"/>
      <c r="D175" s="36" t="s">
        <v>93</v>
      </c>
      <c r="E175" s="98">
        <v>24646</v>
      </c>
      <c r="F175" s="98">
        <v>52754</v>
      </c>
      <c r="G175" s="98">
        <v>47640</v>
      </c>
      <c r="H175" s="98">
        <v>47790</v>
      </c>
      <c r="I175" s="113">
        <v>50021</v>
      </c>
    </row>
    <row r="176" spans="1:9" ht="12" x14ac:dyDescent="0.25">
      <c r="A176" s="10"/>
      <c r="B176" s="97"/>
      <c r="C176" s="95"/>
      <c r="D176" s="38" t="s">
        <v>94</v>
      </c>
      <c r="E176" s="96">
        <v>23042</v>
      </c>
      <c r="F176" s="96">
        <v>45482</v>
      </c>
      <c r="G176" s="96">
        <v>45021</v>
      </c>
      <c r="H176" s="96">
        <v>43261</v>
      </c>
      <c r="I176" s="114">
        <v>38821</v>
      </c>
    </row>
    <row r="177" spans="1:9" ht="11.4" x14ac:dyDescent="0.2">
      <c r="A177" s="10"/>
      <c r="B177" s="97"/>
      <c r="C177" s="95"/>
      <c r="D177" s="36" t="s">
        <v>92</v>
      </c>
      <c r="E177" s="98">
        <v>20988</v>
      </c>
      <c r="F177" s="98">
        <v>41825</v>
      </c>
      <c r="G177" s="98">
        <v>42986</v>
      </c>
      <c r="H177" s="98">
        <v>40623</v>
      </c>
      <c r="I177" s="113">
        <v>37209</v>
      </c>
    </row>
    <row r="178" spans="1:9" ht="11.4" x14ac:dyDescent="0.2">
      <c r="A178" s="10"/>
      <c r="B178" s="97"/>
      <c r="C178" s="95"/>
      <c r="D178" s="36" t="s">
        <v>95</v>
      </c>
      <c r="E178" s="98">
        <v>89</v>
      </c>
      <c r="F178" s="98">
        <v>698</v>
      </c>
      <c r="G178" s="98">
        <v>148</v>
      </c>
      <c r="H178" s="98">
        <v>130</v>
      </c>
      <c r="I178" s="113">
        <v>138</v>
      </c>
    </row>
    <row r="179" spans="1:9" s="55" customFormat="1" ht="12" x14ac:dyDescent="0.25">
      <c r="A179" s="10"/>
      <c r="B179" s="42"/>
      <c r="C179" s="42"/>
      <c r="D179" s="42" t="s">
        <v>96</v>
      </c>
      <c r="E179" s="99">
        <v>66664</v>
      </c>
      <c r="F179" s="99">
        <v>129399</v>
      </c>
      <c r="G179" s="99">
        <v>123531</v>
      </c>
      <c r="H179" s="99">
        <v>121505</v>
      </c>
      <c r="I179" s="99">
        <v>116776</v>
      </c>
    </row>
    <row r="180" spans="1:9" s="55" customFormat="1" ht="12" x14ac:dyDescent="0.25">
      <c r="A180" s="10"/>
      <c r="B180" s="97" t="s">
        <v>156</v>
      </c>
      <c r="C180" s="95" t="s">
        <v>157</v>
      </c>
      <c r="D180" s="38" t="s">
        <v>98</v>
      </c>
      <c r="E180" s="96">
        <v>1</v>
      </c>
      <c r="F180" s="96">
        <v>1</v>
      </c>
      <c r="G180" s="96">
        <v>0</v>
      </c>
      <c r="H180" s="96">
        <v>0</v>
      </c>
      <c r="I180" s="96">
        <v>0</v>
      </c>
    </row>
    <row r="181" spans="1:9" s="55" customFormat="1" ht="12" x14ac:dyDescent="0.25">
      <c r="A181" s="10"/>
      <c r="B181" s="97"/>
      <c r="C181" s="115"/>
      <c r="D181" s="36" t="s">
        <v>92</v>
      </c>
      <c r="E181" s="98" t="s">
        <v>12</v>
      </c>
      <c r="F181" s="98" t="s">
        <v>12</v>
      </c>
      <c r="G181" s="98" t="s">
        <v>12</v>
      </c>
      <c r="H181" s="98" t="s">
        <v>12</v>
      </c>
      <c r="I181" s="98" t="s">
        <v>12</v>
      </c>
    </row>
    <row r="182" spans="1:9" s="55" customFormat="1" ht="12" x14ac:dyDescent="0.25">
      <c r="A182" s="10"/>
      <c r="B182" s="97"/>
      <c r="C182" s="115"/>
      <c r="D182" s="36" t="s">
        <v>93</v>
      </c>
      <c r="E182" s="98" t="s">
        <v>12</v>
      </c>
      <c r="F182" s="98" t="s">
        <v>12</v>
      </c>
      <c r="G182" s="98" t="s">
        <v>12</v>
      </c>
      <c r="H182" s="98" t="s">
        <v>12</v>
      </c>
      <c r="I182" s="98" t="s">
        <v>12</v>
      </c>
    </row>
    <row r="183" spans="1:9" s="55" customFormat="1" ht="12" x14ac:dyDescent="0.25">
      <c r="A183" s="10"/>
      <c r="B183" s="97"/>
      <c r="C183" s="115"/>
      <c r="D183" s="38" t="s">
        <v>94</v>
      </c>
      <c r="E183" s="96">
        <v>1</v>
      </c>
      <c r="F183" s="96">
        <v>0</v>
      </c>
      <c r="G183" s="96">
        <v>0</v>
      </c>
      <c r="H183" s="96">
        <v>1</v>
      </c>
      <c r="I183" s="96">
        <v>1</v>
      </c>
    </row>
    <row r="184" spans="1:9" ht="11.4" x14ac:dyDescent="0.2">
      <c r="A184" s="10"/>
      <c r="B184" s="97"/>
      <c r="C184" s="95"/>
      <c r="D184" s="36" t="s">
        <v>92</v>
      </c>
      <c r="E184" s="98" t="s">
        <v>12</v>
      </c>
      <c r="F184" s="98" t="s">
        <v>12</v>
      </c>
      <c r="G184" s="98" t="s">
        <v>12</v>
      </c>
      <c r="H184" s="98" t="s">
        <v>12</v>
      </c>
      <c r="I184" s="98" t="s">
        <v>12</v>
      </c>
    </row>
    <row r="185" spans="1:9" s="55" customFormat="1" ht="12" x14ac:dyDescent="0.25">
      <c r="A185" s="10"/>
      <c r="B185" s="97"/>
      <c r="C185" s="115"/>
      <c r="D185" s="36" t="s">
        <v>95</v>
      </c>
      <c r="E185" s="98" t="s">
        <v>12</v>
      </c>
      <c r="F185" s="98" t="s">
        <v>12</v>
      </c>
      <c r="G185" s="98" t="s">
        <v>12</v>
      </c>
      <c r="H185" s="98" t="s">
        <v>12</v>
      </c>
      <c r="I185" s="98" t="s">
        <v>12</v>
      </c>
    </row>
    <row r="186" spans="1:9" s="55" customFormat="1" ht="12" x14ac:dyDescent="0.25">
      <c r="A186" s="10"/>
      <c r="B186" s="116"/>
      <c r="C186" s="42"/>
      <c r="D186" s="42" t="s">
        <v>96</v>
      </c>
      <c r="E186" s="99">
        <v>2</v>
      </c>
      <c r="F186" s="99">
        <v>1</v>
      </c>
      <c r="G186" s="99">
        <v>0</v>
      </c>
      <c r="H186" s="99">
        <v>1</v>
      </c>
      <c r="I186" s="99">
        <v>1</v>
      </c>
    </row>
    <row r="187" spans="1:9" s="55" customFormat="1" ht="12" x14ac:dyDescent="0.25">
      <c r="A187" s="10"/>
      <c r="B187" s="24" t="s">
        <v>158</v>
      </c>
      <c r="C187" s="25"/>
      <c r="D187" s="24"/>
      <c r="E187" s="26">
        <v>2010</v>
      </c>
      <c r="F187" s="26">
        <v>2011</v>
      </c>
      <c r="G187" s="27">
        <v>2012</v>
      </c>
      <c r="H187" s="27">
        <v>2013</v>
      </c>
      <c r="I187" s="27">
        <v>2014</v>
      </c>
    </row>
    <row r="188" spans="1:9" ht="12" x14ac:dyDescent="0.25">
      <c r="A188" s="10"/>
      <c r="B188" s="97" t="s">
        <v>159</v>
      </c>
      <c r="C188" s="95" t="s">
        <v>160</v>
      </c>
      <c r="D188" s="38" t="s">
        <v>98</v>
      </c>
      <c r="E188" s="96">
        <v>0</v>
      </c>
      <c r="F188" s="96">
        <v>0</v>
      </c>
      <c r="G188" s="96">
        <v>0</v>
      </c>
      <c r="H188" s="96">
        <v>0</v>
      </c>
      <c r="I188" s="96">
        <v>0</v>
      </c>
    </row>
    <row r="189" spans="1:9" ht="11.4" x14ac:dyDescent="0.2">
      <c r="A189" s="10"/>
      <c r="B189" s="97" t="s">
        <v>161</v>
      </c>
      <c r="C189" s="95"/>
      <c r="D189" s="36" t="s">
        <v>92</v>
      </c>
      <c r="E189" s="98" t="s">
        <v>12</v>
      </c>
      <c r="F189" s="98" t="s">
        <v>12</v>
      </c>
      <c r="G189" s="98" t="s">
        <v>12</v>
      </c>
      <c r="H189" s="98" t="s">
        <v>12</v>
      </c>
      <c r="I189" s="98" t="s">
        <v>12</v>
      </c>
    </row>
    <row r="190" spans="1:9" ht="11.4" x14ac:dyDescent="0.2">
      <c r="A190" s="10"/>
      <c r="B190" s="97"/>
      <c r="C190" s="95"/>
      <c r="D190" s="36" t="s">
        <v>93</v>
      </c>
      <c r="E190" s="98" t="s">
        <v>12</v>
      </c>
      <c r="F190" s="98" t="s">
        <v>12</v>
      </c>
      <c r="G190" s="98" t="s">
        <v>12</v>
      </c>
      <c r="H190" s="98" t="s">
        <v>12</v>
      </c>
      <c r="I190" s="98" t="s">
        <v>12</v>
      </c>
    </row>
    <row r="191" spans="1:9" ht="12" x14ac:dyDescent="0.25">
      <c r="A191" s="10"/>
      <c r="B191" s="97"/>
      <c r="C191" s="95"/>
      <c r="D191" s="38" t="s">
        <v>94</v>
      </c>
      <c r="E191" s="96">
        <v>0</v>
      </c>
      <c r="F191" s="96">
        <v>0</v>
      </c>
      <c r="G191" s="96">
        <v>0</v>
      </c>
      <c r="H191" s="96">
        <v>0</v>
      </c>
      <c r="I191" s="96">
        <v>0</v>
      </c>
    </row>
    <row r="192" spans="1:9" ht="11.4" x14ac:dyDescent="0.2">
      <c r="A192" s="10"/>
      <c r="B192" s="97"/>
      <c r="C192" s="95"/>
      <c r="D192" s="36" t="s">
        <v>92</v>
      </c>
      <c r="E192" s="98" t="s">
        <v>12</v>
      </c>
      <c r="F192" s="98" t="s">
        <v>12</v>
      </c>
      <c r="G192" s="98" t="s">
        <v>12</v>
      </c>
      <c r="H192" s="98" t="s">
        <v>12</v>
      </c>
      <c r="I192" s="98" t="s">
        <v>12</v>
      </c>
    </row>
    <row r="193" spans="1:9" ht="11.4" x14ac:dyDescent="0.2">
      <c r="A193" s="10"/>
      <c r="B193" s="97"/>
      <c r="C193" s="95"/>
      <c r="D193" s="36" t="s">
        <v>95</v>
      </c>
      <c r="E193" s="98" t="s">
        <v>12</v>
      </c>
      <c r="F193" s="98" t="s">
        <v>12</v>
      </c>
      <c r="G193" s="98" t="s">
        <v>12</v>
      </c>
      <c r="H193" s="98" t="s">
        <v>12</v>
      </c>
      <c r="I193" s="98" t="s">
        <v>12</v>
      </c>
    </row>
    <row r="194" spans="1:9" s="55" customFormat="1" ht="12" x14ac:dyDescent="0.25">
      <c r="A194" s="10"/>
      <c r="B194" s="42"/>
      <c r="C194" s="42"/>
      <c r="D194" s="42" t="s">
        <v>96</v>
      </c>
      <c r="E194" s="99">
        <v>0</v>
      </c>
      <c r="F194" s="99">
        <v>0</v>
      </c>
      <c r="G194" s="99">
        <v>0</v>
      </c>
      <c r="H194" s="99">
        <v>0</v>
      </c>
      <c r="I194" s="99">
        <v>0</v>
      </c>
    </row>
    <row r="195" spans="1:9" ht="12" x14ac:dyDescent="0.25">
      <c r="A195" s="10"/>
      <c r="B195" s="97" t="s">
        <v>159</v>
      </c>
      <c r="C195" s="95" t="s">
        <v>162</v>
      </c>
      <c r="D195" s="38" t="s">
        <v>98</v>
      </c>
      <c r="E195" s="96">
        <v>0</v>
      </c>
      <c r="F195" s="96">
        <v>2</v>
      </c>
      <c r="G195" s="96">
        <v>4</v>
      </c>
      <c r="H195" s="96">
        <v>0</v>
      </c>
      <c r="I195" s="96">
        <v>4</v>
      </c>
    </row>
    <row r="196" spans="1:9" ht="11.4" x14ac:dyDescent="0.2">
      <c r="A196" s="10"/>
      <c r="B196" s="97" t="s">
        <v>163</v>
      </c>
      <c r="C196" s="95"/>
      <c r="D196" s="36" t="s">
        <v>92</v>
      </c>
      <c r="E196" s="98" t="s">
        <v>12</v>
      </c>
      <c r="F196" s="98" t="s">
        <v>12</v>
      </c>
      <c r="G196" s="98" t="s">
        <v>12</v>
      </c>
      <c r="H196" s="98" t="s">
        <v>12</v>
      </c>
      <c r="I196" s="98" t="s">
        <v>12</v>
      </c>
    </row>
    <row r="197" spans="1:9" ht="11.4" x14ac:dyDescent="0.2">
      <c r="A197" s="10"/>
      <c r="B197" s="97"/>
      <c r="C197" s="95"/>
      <c r="D197" s="36" t="s">
        <v>93</v>
      </c>
      <c r="E197" s="98" t="s">
        <v>12</v>
      </c>
      <c r="F197" s="98" t="s">
        <v>12</v>
      </c>
      <c r="G197" s="98" t="s">
        <v>12</v>
      </c>
      <c r="H197" s="98" t="s">
        <v>12</v>
      </c>
      <c r="I197" s="98" t="s">
        <v>12</v>
      </c>
    </row>
    <row r="198" spans="1:9" ht="12" x14ac:dyDescent="0.25">
      <c r="A198" s="10"/>
      <c r="B198" s="97"/>
      <c r="C198" s="95"/>
      <c r="D198" s="38" t="s">
        <v>94</v>
      </c>
      <c r="E198" s="96">
        <v>3</v>
      </c>
      <c r="F198" s="96">
        <v>2</v>
      </c>
      <c r="G198" s="96">
        <v>3</v>
      </c>
      <c r="H198" s="96">
        <v>3</v>
      </c>
      <c r="I198" s="96">
        <v>11</v>
      </c>
    </row>
    <row r="199" spans="1:9" ht="11.4" x14ac:dyDescent="0.2">
      <c r="A199" s="10"/>
      <c r="B199" s="97"/>
      <c r="C199" s="95"/>
      <c r="D199" s="36" t="s">
        <v>92</v>
      </c>
      <c r="E199" s="98" t="s">
        <v>12</v>
      </c>
      <c r="F199" s="98" t="s">
        <v>12</v>
      </c>
      <c r="G199" s="98" t="s">
        <v>12</v>
      </c>
      <c r="H199" s="98" t="s">
        <v>12</v>
      </c>
      <c r="I199" s="98" t="s">
        <v>12</v>
      </c>
    </row>
    <row r="200" spans="1:9" ht="11.4" x14ac:dyDescent="0.2">
      <c r="A200" s="10"/>
      <c r="B200" s="97"/>
      <c r="C200" s="95"/>
      <c r="D200" s="36" t="s">
        <v>95</v>
      </c>
      <c r="E200" s="98" t="s">
        <v>12</v>
      </c>
      <c r="F200" s="98" t="s">
        <v>12</v>
      </c>
      <c r="G200" s="98" t="s">
        <v>12</v>
      </c>
      <c r="H200" s="98" t="s">
        <v>12</v>
      </c>
      <c r="I200" s="98" t="s">
        <v>12</v>
      </c>
    </row>
    <row r="201" spans="1:9" s="55" customFormat="1" ht="12" x14ac:dyDescent="0.25">
      <c r="A201" s="10"/>
      <c r="B201" s="42"/>
      <c r="C201" s="42"/>
      <c r="D201" s="42" t="s">
        <v>96</v>
      </c>
      <c r="E201" s="99">
        <v>3</v>
      </c>
      <c r="F201" s="99">
        <v>4</v>
      </c>
      <c r="G201" s="99">
        <v>7</v>
      </c>
      <c r="H201" s="99">
        <v>3</v>
      </c>
      <c r="I201" s="99">
        <v>15</v>
      </c>
    </row>
    <row r="202" spans="1:9" ht="12" x14ac:dyDescent="0.25">
      <c r="A202" s="10"/>
      <c r="B202" s="97" t="s">
        <v>164</v>
      </c>
      <c r="C202" s="95" t="s">
        <v>165</v>
      </c>
      <c r="D202" s="38" t="s">
        <v>98</v>
      </c>
      <c r="E202" s="96">
        <v>1066</v>
      </c>
      <c r="F202" s="96">
        <v>1187</v>
      </c>
      <c r="G202" s="96">
        <v>1173</v>
      </c>
      <c r="H202" s="96">
        <v>1260</v>
      </c>
      <c r="I202" s="96">
        <v>1220</v>
      </c>
    </row>
    <row r="203" spans="1:9" ht="11.4" x14ac:dyDescent="0.2">
      <c r="A203" s="10"/>
      <c r="B203" s="97"/>
      <c r="C203" s="95"/>
      <c r="D203" s="36" t="s">
        <v>92</v>
      </c>
      <c r="E203" s="98">
        <v>578</v>
      </c>
      <c r="F203" s="98">
        <v>671</v>
      </c>
      <c r="G203" s="98">
        <v>691</v>
      </c>
      <c r="H203" s="98">
        <v>662</v>
      </c>
      <c r="I203" s="98">
        <v>586</v>
      </c>
    </row>
    <row r="204" spans="1:9" ht="11.4" x14ac:dyDescent="0.2">
      <c r="A204" s="10"/>
      <c r="B204" s="97"/>
      <c r="C204" s="95"/>
      <c r="D204" s="36" t="s">
        <v>93</v>
      </c>
      <c r="E204" s="98">
        <v>337</v>
      </c>
      <c r="F204" s="98">
        <v>432</v>
      </c>
      <c r="G204" s="98">
        <v>420</v>
      </c>
      <c r="H204" s="98">
        <v>534</v>
      </c>
      <c r="I204" s="98">
        <v>590</v>
      </c>
    </row>
    <row r="205" spans="1:9" ht="12" x14ac:dyDescent="0.25">
      <c r="A205" s="10"/>
      <c r="B205" s="97"/>
      <c r="C205" s="95"/>
      <c r="D205" s="38" t="s">
        <v>94</v>
      </c>
      <c r="E205" s="96">
        <v>677</v>
      </c>
      <c r="F205" s="96">
        <v>693</v>
      </c>
      <c r="G205" s="96">
        <v>653</v>
      </c>
      <c r="H205" s="96">
        <v>650</v>
      </c>
      <c r="I205" s="96">
        <v>637</v>
      </c>
    </row>
    <row r="206" spans="1:9" ht="11.4" x14ac:dyDescent="0.2">
      <c r="A206" s="10"/>
      <c r="B206" s="97"/>
      <c r="C206" s="95"/>
      <c r="D206" s="36" t="s">
        <v>92</v>
      </c>
      <c r="E206" s="98">
        <v>588</v>
      </c>
      <c r="F206" s="98">
        <v>605</v>
      </c>
      <c r="G206" s="98">
        <v>599</v>
      </c>
      <c r="H206" s="98">
        <v>598</v>
      </c>
      <c r="I206" s="98">
        <v>605</v>
      </c>
    </row>
    <row r="207" spans="1:9" ht="11.4" x14ac:dyDescent="0.2">
      <c r="A207" s="10"/>
      <c r="B207" s="97"/>
      <c r="C207" s="95"/>
      <c r="D207" s="36" t="s">
        <v>95</v>
      </c>
      <c r="E207" s="98">
        <v>1</v>
      </c>
      <c r="F207" s="98">
        <v>7</v>
      </c>
      <c r="G207" s="98">
        <v>0</v>
      </c>
      <c r="H207" s="98">
        <v>2</v>
      </c>
      <c r="I207" s="98">
        <v>1</v>
      </c>
    </row>
    <row r="208" spans="1:9" s="55" customFormat="1" ht="12" x14ac:dyDescent="0.25">
      <c r="A208" s="10"/>
      <c r="B208" s="42"/>
      <c r="C208" s="42"/>
      <c r="D208" s="42" t="s">
        <v>96</v>
      </c>
      <c r="E208" s="99">
        <v>1748</v>
      </c>
      <c r="F208" s="99">
        <v>1880</v>
      </c>
      <c r="G208" s="99">
        <v>1826</v>
      </c>
      <c r="H208" s="99">
        <v>1912</v>
      </c>
      <c r="I208" s="99">
        <v>1858</v>
      </c>
    </row>
    <row r="209" spans="1:9" ht="12" x14ac:dyDescent="0.25">
      <c r="A209" s="10"/>
      <c r="B209" s="97" t="s">
        <v>139</v>
      </c>
      <c r="C209" s="95" t="s">
        <v>166</v>
      </c>
      <c r="D209" s="38" t="s">
        <v>98</v>
      </c>
      <c r="E209" s="96">
        <v>36201</v>
      </c>
      <c r="F209" s="96">
        <v>38803</v>
      </c>
      <c r="G209" s="96">
        <v>39685</v>
      </c>
      <c r="H209" s="96">
        <v>41124</v>
      </c>
      <c r="I209" s="96">
        <v>41409</v>
      </c>
    </row>
    <row r="210" spans="1:9" ht="11.4" x14ac:dyDescent="0.2">
      <c r="A210" s="10"/>
      <c r="B210" s="97" t="s">
        <v>152</v>
      </c>
      <c r="C210" s="95" t="s">
        <v>167</v>
      </c>
      <c r="D210" s="36" t="s">
        <v>92</v>
      </c>
      <c r="E210" s="98">
        <v>30182</v>
      </c>
      <c r="F210" s="98">
        <v>33719</v>
      </c>
      <c r="G210" s="98">
        <v>34884</v>
      </c>
      <c r="H210" s="98">
        <v>36675</v>
      </c>
      <c r="I210" s="98">
        <v>36521</v>
      </c>
    </row>
    <row r="211" spans="1:9" ht="11.4" x14ac:dyDescent="0.2">
      <c r="A211" s="10"/>
      <c r="B211" s="97"/>
      <c r="C211" s="95"/>
      <c r="D211" s="36" t="s">
        <v>93</v>
      </c>
      <c r="E211" s="98">
        <v>2745</v>
      </c>
      <c r="F211" s="98">
        <v>3065</v>
      </c>
      <c r="G211" s="98">
        <v>3099</v>
      </c>
      <c r="H211" s="98">
        <v>3218</v>
      </c>
      <c r="I211" s="98">
        <v>3660</v>
      </c>
    </row>
    <row r="212" spans="1:9" ht="12" x14ac:dyDescent="0.25">
      <c r="A212" s="10"/>
      <c r="B212" s="97"/>
      <c r="C212" s="95"/>
      <c r="D212" s="38" t="s">
        <v>94</v>
      </c>
      <c r="E212" s="96">
        <v>20853</v>
      </c>
      <c r="F212" s="96">
        <v>22431</v>
      </c>
      <c r="G212" s="96">
        <v>21847</v>
      </c>
      <c r="H212" s="96">
        <v>22057</v>
      </c>
      <c r="I212" s="96">
        <v>21794</v>
      </c>
    </row>
    <row r="213" spans="1:9" ht="11.4" x14ac:dyDescent="0.2">
      <c r="A213" s="10"/>
      <c r="B213" s="97"/>
      <c r="C213" s="95"/>
      <c r="D213" s="36" t="s">
        <v>92</v>
      </c>
      <c r="E213" s="98">
        <v>18909</v>
      </c>
      <c r="F213" s="98">
        <v>21106</v>
      </c>
      <c r="G213" s="98">
        <v>20828</v>
      </c>
      <c r="H213" s="98">
        <v>21367</v>
      </c>
      <c r="I213" s="98">
        <v>21013</v>
      </c>
    </row>
    <row r="214" spans="1:9" ht="11.4" x14ac:dyDescent="0.2">
      <c r="A214" s="10"/>
      <c r="B214" s="97"/>
      <c r="C214" s="95"/>
      <c r="D214" s="36" t="s">
        <v>95</v>
      </c>
      <c r="E214" s="98">
        <v>79</v>
      </c>
      <c r="F214" s="98">
        <v>165</v>
      </c>
      <c r="G214" s="98">
        <v>114</v>
      </c>
      <c r="H214" s="98">
        <v>121</v>
      </c>
      <c r="I214" s="98">
        <v>124</v>
      </c>
    </row>
    <row r="215" spans="1:9" s="55" customFormat="1" ht="12" x14ac:dyDescent="0.25">
      <c r="A215" s="10"/>
      <c r="B215" s="115"/>
      <c r="C215" s="115"/>
      <c r="D215" s="115" t="s">
        <v>96</v>
      </c>
      <c r="E215" s="96">
        <v>57090</v>
      </c>
      <c r="F215" s="96">
        <v>61254</v>
      </c>
      <c r="G215" s="96">
        <v>61536</v>
      </c>
      <c r="H215" s="96">
        <v>63182</v>
      </c>
      <c r="I215" s="96">
        <v>63208</v>
      </c>
    </row>
    <row r="216" spans="1:9" s="55" customFormat="1" ht="12" x14ac:dyDescent="0.25">
      <c r="A216" s="10"/>
      <c r="B216" s="24" t="s">
        <v>168</v>
      </c>
      <c r="C216" s="25"/>
      <c r="D216" s="24"/>
      <c r="E216" s="111"/>
      <c r="F216" s="111"/>
      <c r="G216" s="111"/>
      <c r="H216" s="111"/>
      <c r="I216" s="111"/>
    </row>
    <row r="217" spans="1:9" ht="12" x14ac:dyDescent="0.25">
      <c r="A217" s="10"/>
      <c r="B217" s="97" t="s">
        <v>169</v>
      </c>
      <c r="C217" s="95" t="s">
        <v>170</v>
      </c>
      <c r="D217" s="38" t="s">
        <v>98</v>
      </c>
      <c r="E217" s="96">
        <v>9166</v>
      </c>
      <c r="F217" s="96">
        <v>9739</v>
      </c>
      <c r="G217" s="96">
        <v>9867</v>
      </c>
      <c r="H217" s="96">
        <v>9224</v>
      </c>
      <c r="I217" s="96">
        <v>9423</v>
      </c>
    </row>
    <row r="218" spans="1:9" ht="12" x14ac:dyDescent="0.2">
      <c r="A218" s="10"/>
      <c r="B218" s="97"/>
      <c r="C218" s="115"/>
      <c r="D218" s="36" t="s">
        <v>92</v>
      </c>
      <c r="E218" s="98">
        <v>7326</v>
      </c>
      <c r="F218" s="98">
        <v>8241</v>
      </c>
      <c r="G218" s="98">
        <v>8647</v>
      </c>
      <c r="H218" s="98">
        <v>8166</v>
      </c>
      <c r="I218" s="98">
        <v>8223</v>
      </c>
    </row>
    <row r="219" spans="1:9" ht="12" x14ac:dyDescent="0.2">
      <c r="A219" s="10"/>
      <c r="B219" s="97"/>
      <c r="C219" s="115"/>
      <c r="D219" s="36" t="s">
        <v>93</v>
      </c>
      <c r="E219" s="98">
        <v>630</v>
      </c>
      <c r="F219" s="98">
        <v>807</v>
      </c>
      <c r="G219" s="98">
        <v>900</v>
      </c>
      <c r="H219" s="98">
        <v>856</v>
      </c>
      <c r="I219" s="98">
        <v>943</v>
      </c>
    </row>
    <row r="220" spans="1:9" ht="12" x14ac:dyDescent="0.25">
      <c r="A220" s="10"/>
      <c r="B220" s="97"/>
      <c r="C220" s="115"/>
      <c r="D220" s="38" t="s">
        <v>94</v>
      </c>
      <c r="E220" s="96">
        <v>72183</v>
      </c>
      <c r="F220" s="96">
        <v>77727</v>
      </c>
      <c r="G220" s="96">
        <v>80217</v>
      </c>
      <c r="H220" s="96">
        <v>78790</v>
      </c>
      <c r="I220" s="96">
        <v>77374</v>
      </c>
    </row>
    <row r="221" spans="1:9" ht="12" x14ac:dyDescent="0.2">
      <c r="A221" s="10"/>
      <c r="B221" s="97"/>
      <c r="C221" s="115"/>
      <c r="D221" s="36" t="s">
        <v>92</v>
      </c>
      <c r="E221" s="98">
        <v>64369</v>
      </c>
      <c r="F221" s="98">
        <v>72804</v>
      </c>
      <c r="G221" s="98">
        <v>77433</v>
      </c>
      <c r="H221" s="98">
        <v>76314</v>
      </c>
      <c r="I221" s="98">
        <v>75111</v>
      </c>
    </row>
    <row r="222" spans="1:9" ht="12" x14ac:dyDescent="0.2">
      <c r="A222" s="10"/>
      <c r="B222" s="97"/>
      <c r="C222" s="115"/>
      <c r="D222" s="36" t="s">
        <v>95</v>
      </c>
      <c r="E222" s="98">
        <v>185</v>
      </c>
      <c r="F222" s="98">
        <v>412</v>
      </c>
      <c r="G222" s="98">
        <v>251</v>
      </c>
      <c r="H222" s="98">
        <v>249</v>
      </c>
      <c r="I222" s="98">
        <v>253</v>
      </c>
    </row>
    <row r="223" spans="1:9" s="55" customFormat="1" ht="12" x14ac:dyDescent="0.25">
      <c r="A223" s="10"/>
      <c r="B223" s="116"/>
      <c r="C223" s="42"/>
      <c r="D223" s="42" t="s">
        <v>96</v>
      </c>
      <c r="E223" s="99">
        <v>81422</v>
      </c>
      <c r="F223" s="99">
        <v>87477</v>
      </c>
      <c r="G223" s="99">
        <v>90087</v>
      </c>
      <c r="H223" s="99">
        <v>88019</v>
      </c>
      <c r="I223" s="99">
        <v>86804</v>
      </c>
    </row>
    <row r="224" spans="1:9" ht="12" x14ac:dyDescent="0.25">
      <c r="A224" s="10"/>
      <c r="B224" s="97" t="s">
        <v>171</v>
      </c>
      <c r="C224" s="95" t="s">
        <v>172</v>
      </c>
      <c r="D224" s="38" t="s">
        <v>98</v>
      </c>
      <c r="E224" s="96" t="s">
        <v>12</v>
      </c>
      <c r="F224" s="96" t="s">
        <v>12</v>
      </c>
      <c r="G224" s="96" t="s">
        <v>12</v>
      </c>
      <c r="H224" s="96" t="s">
        <v>12</v>
      </c>
      <c r="I224" s="96" t="s">
        <v>12</v>
      </c>
    </row>
    <row r="225" spans="1:9" ht="11.4" x14ac:dyDescent="0.2">
      <c r="A225" s="10"/>
      <c r="B225" s="97" t="s">
        <v>173</v>
      </c>
      <c r="C225" s="95"/>
      <c r="D225" s="36" t="s">
        <v>92</v>
      </c>
      <c r="E225" s="98" t="s">
        <v>12</v>
      </c>
      <c r="F225" s="98" t="s">
        <v>12</v>
      </c>
      <c r="G225" s="98" t="s">
        <v>12</v>
      </c>
      <c r="H225" s="98" t="s">
        <v>12</v>
      </c>
      <c r="I225" s="98" t="s">
        <v>12</v>
      </c>
    </row>
    <row r="226" spans="1:9" ht="11.4" x14ac:dyDescent="0.2">
      <c r="A226" s="10"/>
      <c r="B226" s="97"/>
      <c r="C226" s="95"/>
      <c r="D226" s="36" t="s">
        <v>93</v>
      </c>
      <c r="E226" s="98" t="s">
        <v>12</v>
      </c>
      <c r="F226" s="98" t="s">
        <v>12</v>
      </c>
      <c r="G226" s="98" t="s">
        <v>12</v>
      </c>
      <c r="H226" s="98" t="s">
        <v>12</v>
      </c>
      <c r="I226" s="98" t="s">
        <v>12</v>
      </c>
    </row>
    <row r="227" spans="1:9" ht="12" x14ac:dyDescent="0.25">
      <c r="A227" s="10"/>
      <c r="B227" s="97"/>
      <c r="C227" s="95"/>
      <c r="D227" s="38" t="s">
        <v>94</v>
      </c>
      <c r="E227" s="96">
        <v>1285</v>
      </c>
      <c r="F227" s="96">
        <v>1638</v>
      </c>
      <c r="G227" s="96">
        <v>1696</v>
      </c>
      <c r="H227" s="96">
        <v>1944</v>
      </c>
      <c r="I227" s="96">
        <v>1688</v>
      </c>
    </row>
    <row r="228" spans="1:9" ht="11.4" x14ac:dyDescent="0.2">
      <c r="A228" s="10"/>
      <c r="B228" s="97"/>
      <c r="C228" s="95"/>
      <c r="D228" s="36" t="s">
        <v>92</v>
      </c>
      <c r="E228" s="98">
        <v>1192</v>
      </c>
      <c r="F228" s="98">
        <v>1603</v>
      </c>
      <c r="G228" s="98">
        <v>1645</v>
      </c>
      <c r="H228" s="98">
        <v>1880</v>
      </c>
      <c r="I228" s="98">
        <v>1637</v>
      </c>
    </row>
    <row r="229" spans="1:9" ht="11.4" x14ac:dyDescent="0.2">
      <c r="A229" s="10"/>
      <c r="B229" s="97"/>
      <c r="C229" s="95"/>
      <c r="D229" s="36" t="s">
        <v>95</v>
      </c>
      <c r="E229" s="98">
        <v>1</v>
      </c>
      <c r="F229" s="98">
        <v>6</v>
      </c>
      <c r="G229" s="98">
        <v>6</v>
      </c>
      <c r="H229" s="98">
        <v>10</v>
      </c>
      <c r="I229" s="98">
        <v>5</v>
      </c>
    </row>
    <row r="230" spans="1:9" s="55" customFormat="1" ht="12" x14ac:dyDescent="0.25">
      <c r="A230" s="10"/>
      <c r="B230" s="42"/>
      <c r="C230" s="42"/>
      <c r="D230" s="42" t="s">
        <v>96</v>
      </c>
      <c r="E230" s="99">
        <v>1285</v>
      </c>
      <c r="F230" s="99">
        <v>1638</v>
      </c>
      <c r="G230" s="99">
        <v>1696</v>
      </c>
      <c r="H230" s="99">
        <v>1944</v>
      </c>
      <c r="I230" s="99">
        <v>1688</v>
      </c>
    </row>
    <row r="231" spans="1:9" ht="12" x14ac:dyDescent="0.25">
      <c r="A231" s="10"/>
      <c r="B231" s="97" t="s">
        <v>171</v>
      </c>
      <c r="C231" s="95" t="s">
        <v>174</v>
      </c>
      <c r="D231" s="38" t="s">
        <v>98</v>
      </c>
      <c r="E231" s="96" t="s">
        <v>12</v>
      </c>
      <c r="F231" s="96" t="s">
        <v>12</v>
      </c>
      <c r="G231" s="96" t="s">
        <v>12</v>
      </c>
      <c r="H231" s="96" t="s">
        <v>12</v>
      </c>
      <c r="I231" s="96" t="s">
        <v>12</v>
      </c>
    </row>
    <row r="232" spans="1:9" ht="11.4" x14ac:dyDescent="0.2">
      <c r="A232" s="10"/>
      <c r="B232" s="97" t="s">
        <v>175</v>
      </c>
      <c r="C232" s="95"/>
      <c r="D232" s="36" t="s">
        <v>92</v>
      </c>
      <c r="E232" s="98" t="s">
        <v>12</v>
      </c>
      <c r="F232" s="98" t="s">
        <v>12</v>
      </c>
      <c r="G232" s="98" t="s">
        <v>12</v>
      </c>
      <c r="H232" s="98" t="s">
        <v>12</v>
      </c>
      <c r="I232" s="98" t="s">
        <v>12</v>
      </c>
    </row>
    <row r="233" spans="1:9" ht="11.4" x14ac:dyDescent="0.2">
      <c r="A233" s="10"/>
      <c r="B233" s="97"/>
      <c r="C233" s="95"/>
      <c r="D233" s="36" t="s">
        <v>93</v>
      </c>
      <c r="E233" s="98" t="s">
        <v>12</v>
      </c>
      <c r="F233" s="98" t="s">
        <v>12</v>
      </c>
      <c r="G233" s="98" t="s">
        <v>12</v>
      </c>
      <c r="H233" s="98" t="s">
        <v>12</v>
      </c>
      <c r="I233" s="98" t="s">
        <v>12</v>
      </c>
    </row>
    <row r="234" spans="1:9" ht="12" x14ac:dyDescent="0.25">
      <c r="A234" s="10"/>
      <c r="B234" s="97"/>
      <c r="C234" s="95"/>
      <c r="D234" s="38" t="s">
        <v>94</v>
      </c>
      <c r="E234" s="96">
        <v>204</v>
      </c>
      <c r="F234" s="96">
        <v>226</v>
      </c>
      <c r="G234" s="96">
        <v>277</v>
      </c>
      <c r="H234" s="96">
        <v>502</v>
      </c>
      <c r="I234" s="96">
        <v>515</v>
      </c>
    </row>
    <row r="235" spans="1:9" ht="11.4" x14ac:dyDescent="0.2">
      <c r="A235" s="10"/>
      <c r="B235" s="97"/>
      <c r="C235" s="95"/>
      <c r="D235" s="36" t="s">
        <v>92</v>
      </c>
      <c r="E235" s="98">
        <v>199</v>
      </c>
      <c r="F235" s="98">
        <v>218</v>
      </c>
      <c r="G235" s="98">
        <v>273</v>
      </c>
      <c r="H235" s="98">
        <v>495</v>
      </c>
      <c r="I235" s="98">
        <v>509</v>
      </c>
    </row>
    <row r="236" spans="1:9" ht="11.4" x14ac:dyDescent="0.2">
      <c r="A236" s="10"/>
      <c r="B236" s="97"/>
      <c r="C236" s="95"/>
      <c r="D236" s="36" t="s">
        <v>95</v>
      </c>
      <c r="E236" s="98">
        <v>0</v>
      </c>
      <c r="F236" s="98">
        <v>2</v>
      </c>
      <c r="G236" s="98">
        <v>1</v>
      </c>
      <c r="H236" s="98">
        <v>1</v>
      </c>
      <c r="I236" s="98">
        <v>3</v>
      </c>
    </row>
    <row r="237" spans="1:9" s="55" customFormat="1" ht="12" x14ac:dyDescent="0.25">
      <c r="A237" s="10"/>
      <c r="B237" s="42"/>
      <c r="C237" s="42"/>
      <c r="D237" s="42" t="s">
        <v>96</v>
      </c>
      <c r="E237" s="99">
        <v>204</v>
      </c>
      <c r="F237" s="99">
        <v>226</v>
      </c>
      <c r="G237" s="99">
        <v>277</v>
      </c>
      <c r="H237" s="99">
        <v>502</v>
      </c>
      <c r="I237" s="99">
        <v>515</v>
      </c>
    </row>
    <row r="238" spans="1:9" ht="12" x14ac:dyDescent="0.25">
      <c r="A238" s="10"/>
      <c r="B238" s="97" t="s">
        <v>176</v>
      </c>
      <c r="C238" s="95" t="s">
        <v>177</v>
      </c>
      <c r="D238" s="38" t="s">
        <v>98</v>
      </c>
      <c r="E238" s="96">
        <v>4559</v>
      </c>
      <c r="F238" s="96">
        <v>1070</v>
      </c>
      <c r="G238" s="96" t="s">
        <v>12</v>
      </c>
      <c r="H238" s="96" t="s">
        <v>12</v>
      </c>
      <c r="I238" s="96" t="s">
        <v>12</v>
      </c>
    </row>
    <row r="239" spans="1:9" ht="11.4" x14ac:dyDescent="0.2">
      <c r="A239" s="10"/>
      <c r="B239" s="97" t="s">
        <v>178</v>
      </c>
      <c r="C239" s="95"/>
      <c r="D239" s="36" t="s">
        <v>92</v>
      </c>
      <c r="E239" s="98">
        <v>3888</v>
      </c>
      <c r="F239" s="98">
        <v>1027</v>
      </c>
      <c r="G239" s="98" t="s">
        <v>12</v>
      </c>
      <c r="H239" s="98" t="s">
        <v>12</v>
      </c>
      <c r="I239" s="98" t="s">
        <v>12</v>
      </c>
    </row>
    <row r="240" spans="1:9" ht="11.4" x14ac:dyDescent="0.2">
      <c r="A240" s="10"/>
      <c r="B240" s="97" t="s">
        <v>179</v>
      </c>
      <c r="C240" s="95"/>
      <c r="D240" s="36" t="s">
        <v>93</v>
      </c>
      <c r="E240" s="98">
        <v>177</v>
      </c>
      <c r="F240" s="98">
        <v>32</v>
      </c>
      <c r="G240" s="98" t="s">
        <v>12</v>
      </c>
      <c r="H240" s="98" t="s">
        <v>12</v>
      </c>
      <c r="I240" s="98" t="s">
        <v>12</v>
      </c>
    </row>
    <row r="241" spans="1:9" ht="12" x14ac:dyDescent="0.25">
      <c r="A241" s="10"/>
      <c r="B241" s="97"/>
      <c r="C241" s="95"/>
      <c r="D241" s="38" t="s">
        <v>94</v>
      </c>
      <c r="E241" s="96">
        <v>6271</v>
      </c>
      <c r="F241" s="96">
        <v>1769</v>
      </c>
      <c r="G241" s="96" t="s">
        <v>12</v>
      </c>
      <c r="H241" s="96" t="s">
        <v>12</v>
      </c>
      <c r="I241" s="96" t="s">
        <v>12</v>
      </c>
    </row>
    <row r="242" spans="1:9" ht="11.4" x14ac:dyDescent="0.2">
      <c r="A242" s="10"/>
      <c r="B242" s="97"/>
      <c r="C242" s="95"/>
      <c r="D242" s="36" t="s">
        <v>92</v>
      </c>
      <c r="E242" s="98">
        <v>5613</v>
      </c>
      <c r="F242" s="98">
        <v>1731</v>
      </c>
      <c r="G242" s="98" t="s">
        <v>12</v>
      </c>
      <c r="H242" s="98" t="s">
        <v>12</v>
      </c>
      <c r="I242" s="98" t="s">
        <v>12</v>
      </c>
    </row>
    <row r="243" spans="1:9" ht="11.4" x14ac:dyDescent="0.2">
      <c r="A243" s="10"/>
      <c r="B243" s="97"/>
      <c r="C243" s="95"/>
      <c r="D243" s="36" t="s">
        <v>95</v>
      </c>
      <c r="E243" s="98">
        <v>16</v>
      </c>
      <c r="F243" s="98">
        <v>8</v>
      </c>
      <c r="G243" s="98" t="s">
        <v>12</v>
      </c>
      <c r="H243" s="98" t="s">
        <v>12</v>
      </c>
      <c r="I243" s="98" t="s">
        <v>12</v>
      </c>
    </row>
    <row r="244" spans="1:9" s="55" customFormat="1" ht="12" x14ac:dyDescent="0.25">
      <c r="A244" s="10"/>
      <c r="B244" s="42"/>
      <c r="C244" s="42"/>
      <c r="D244" s="42" t="s">
        <v>96</v>
      </c>
      <c r="E244" s="99">
        <v>10835</v>
      </c>
      <c r="F244" s="99">
        <v>2840</v>
      </c>
      <c r="G244" s="99" t="s">
        <v>12</v>
      </c>
      <c r="H244" s="99" t="s">
        <v>12</v>
      </c>
      <c r="I244" s="99" t="s">
        <v>12</v>
      </c>
    </row>
    <row r="245" spans="1:9" s="55" customFormat="1" ht="12" x14ac:dyDescent="0.25">
      <c r="A245" s="10"/>
      <c r="B245" s="97" t="s">
        <v>180</v>
      </c>
      <c r="C245" s="95" t="s">
        <v>181</v>
      </c>
      <c r="D245" s="38" t="s">
        <v>98</v>
      </c>
      <c r="E245" s="96" t="s">
        <v>12</v>
      </c>
      <c r="F245" s="96">
        <v>13</v>
      </c>
      <c r="G245" s="96">
        <v>12</v>
      </c>
      <c r="H245" s="96">
        <v>4</v>
      </c>
      <c r="I245" s="96">
        <v>80</v>
      </c>
    </row>
    <row r="246" spans="1:9" s="55" customFormat="1" ht="12" x14ac:dyDescent="0.25">
      <c r="A246" s="10"/>
      <c r="B246" s="97"/>
      <c r="C246" s="95"/>
      <c r="D246" s="36" t="s">
        <v>92</v>
      </c>
      <c r="E246" s="98" t="s">
        <v>12</v>
      </c>
      <c r="F246" s="98">
        <v>7</v>
      </c>
      <c r="G246" s="98">
        <v>7</v>
      </c>
      <c r="H246" s="98">
        <v>3</v>
      </c>
      <c r="I246" s="98">
        <v>5</v>
      </c>
    </row>
    <row r="247" spans="1:9" s="55" customFormat="1" ht="12" x14ac:dyDescent="0.25">
      <c r="A247" s="10"/>
      <c r="B247" s="97"/>
      <c r="C247" s="95"/>
      <c r="D247" s="36" t="s">
        <v>93</v>
      </c>
      <c r="E247" s="98" t="s">
        <v>12</v>
      </c>
      <c r="F247" s="98">
        <v>5</v>
      </c>
      <c r="G247" s="98">
        <v>5</v>
      </c>
      <c r="H247" s="98">
        <v>1</v>
      </c>
      <c r="I247" s="98">
        <v>75</v>
      </c>
    </row>
    <row r="248" spans="1:9" s="55" customFormat="1" ht="12" x14ac:dyDescent="0.25">
      <c r="A248" s="10"/>
      <c r="B248" s="97"/>
      <c r="C248" s="95"/>
      <c r="D248" s="38" t="s">
        <v>94</v>
      </c>
      <c r="E248" s="96" t="s">
        <v>12</v>
      </c>
      <c r="F248" s="96">
        <v>6</v>
      </c>
      <c r="G248" s="96">
        <v>4</v>
      </c>
      <c r="H248" s="96">
        <v>3</v>
      </c>
      <c r="I248" s="96">
        <v>4</v>
      </c>
    </row>
    <row r="249" spans="1:9" s="55" customFormat="1" ht="12" x14ac:dyDescent="0.25">
      <c r="A249" s="10"/>
      <c r="B249" s="97"/>
      <c r="C249" s="95"/>
      <c r="D249" s="36" t="s">
        <v>92</v>
      </c>
      <c r="E249" s="98" t="s">
        <v>12</v>
      </c>
      <c r="F249" s="98">
        <v>6</v>
      </c>
      <c r="G249" s="98">
        <v>4</v>
      </c>
      <c r="H249" s="98">
        <v>3</v>
      </c>
      <c r="I249" s="98">
        <v>4</v>
      </c>
    </row>
    <row r="250" spans="1:9" s="55" customFormat="1" ht="12" x14ac:dyDescent="0.25">
      <c r="A250" s="10"/>
      <c r="B250" s="97"/>
      <c r="C250" s="95"/>
      <c r="D250" s="36" t="s">
        <v>95</v>
      </c>
      <c r="E250" s="98" t="s">
        <v>12</v>
      </c>
      <c r="F250" s="98">
        <v>0</v>
      </c>
      <c r="G250" s="98">
        <v>0</v>
      </c>
      <c r="H250" s="98">
        <v>0</v>
      </c>
      <c r="I250" s="98">
        <v>0</v>
      </c>
    </row>
    <row r="251" spans="1:9" s="55" customFormat="1" ht="12" x14ac:dyDescent="0.25">
      <c r="A251" s="10"/>
      <c r="B251" s="42"/>
      <c r="C251" s="42"/>
      <c r="D251" s="42" t="s">
        <v>96</v>
      </c>
      <c r="E251" s="99" t="s">
        <v>12</v>
      </c>
      <c r="F251" s="99">
        <v>19</v>
      </c>
      <c r="G251" s="99">
        <v>16</v>
      </c>
      <c r="H251" s="99">
        <v>7</v>
      </c>
      <c r="I251" s="99">
        <v>84</v>
      </c>
    </row>
    <row r="252" spans="1:9" ht="12" x14ac:dyDescent="0.25">
      <c r="A252" s="10"/>
      <c r="B252" s="97" t="s">
        <v>182</v>
      </c>
      <c r="C252" s="95" t="s">
        <v>183</v>
      </c>
      <c r="D252" s="38" t="s">
        <v>98</v>
      </c>
      <c r="E252" s="96">
        <v>794</v>
      </c>
      <c r="F252" s="96">
        <v>974</v>
      </c>
      <c r="G252" s="96">
        <v>946</v>
      </c>
      <c r="H252" s="96">
        <v>885</v>
      </c>
      <c r="I252" s="96">
        <v>920</v>
      </c>
    </row>
    <row r="253" spans="1:9" ht="11.4" x14ac:dyDescent="0.2">
      <c r="A253" s="10"/>
      <c r="B253" s="97"/>
      <c r="C253" s="95"/>
      <c r="D253" s="36" t="s">
        <v>92</v>
      </c>
      <c r="E253" s="98">
        <v>599</v>
      </c>
      <c r="F253" s="98">
        <v>749</v>
      </c>
      <c r="G253" s="98">
        <v>757</v>
      </c>
      <c r="H253" s="98">
        <v>693</v>
      </c>
      <c r="I253" s="113">
        <v>730</v>
      </c>
    </row>
    <row r="254" spans="1:9" ht="11.4" x14ac:dyDescent="0.2">
      <c r="A254" s="10"/>
      <c r="B254" s="97"/>
      <c r="C254" s="95"/>
      <c r="D254" s="36" t="s">
        <v>93</v>
      </c>
      <c r="E254" s="98">
        <v>98</v>
      </c>
      <c r="F254" s="98">
        <v>129</v>
      </c>
      <c r="G254" s="98">
        <v>120</v>
      </c>
      <c r="H254" s="98">
        <v>115</v>
      </c>
      <c r="I254" s="113">
        <v>142</v>
      </c>
    </row>
    <row r="255" spans="1:9" ht="12" x14ac:dyDescent="0.25">
      <c r="A255" s="10"/>
      <c r="B255" s="97"/>
      <c r="C255" s="95"/>
      <c r="D255" s="38" t="s">
        <v>94</v>
      </c>
      <c r="E255" s="96">
        <v>381</v>
      </c>
      <c r="F255" s="96">
        <v>504</v>
      </c>
      <c r="G255" s="96">
        <v>489</v>
      </c>
      <c r="H255" s="96">
        <v>474</v>
      </c>
      <c r="I255" s="114">
        <v>471</v>
      </c>
    </row>
    <row r="256" spans="1:9" ht="11.4" x14ac:dyDescent="0.2">
      <c r="A256" s="10"/>
      <c r="B256" s="97"/>
      <c r="C256" s="95"/>
      <c r="D256" s="36" t="s">
        <v>92</v>
      </c>
      <c r="E256" s="98">
        <v>335</v>
      </c>
      <c r="F256" s="98">
        <v>451</v>
      </c>
      <c r="G256" s="98">
        <v>446</v>
      </c>
      <c r="H256" s="98">
        <v>420</v>
      </c>
      <c r="I256" s="113">
        <v>446</v>
      </c>
    </row>
    <row r="257" spans="1:9" ht="11.4" x14ac:dyDescent="0.2">
      <c r="A257" s="10"/>
      <c r="B257" s="97"/>
      <c r="C257" s="95"/>
      <c r="D257" s="36" t="s">
        <v>95</v>
      </c>
      <c r="E257" s="98">
        <v>2</v>
      </c>
      <c r="F257" s="98">
        <v>8</v>
      </c>
      <c r="G257" s="98">
        <v>3</v>
      </c>
      <c r="H257" s="98">
        <v>4</v>
      </c>
      <c r="I257" s="113">
        <v>4</v>
      </c>
    </row>
    <row r="258" spans="1:9" s="55" customFormat="1" ht="12" x14ac:dyDescent="0.25">
      <c r="A258" s="10"/>
      <c r="B258" s="42"/>
      <c r="C258" s="42"/>
      <c r="D258" s="42" t="s">
        <v>96</v>
      </c>
      <c r="E258" s="99">
        <v>1176</v>
      </c>
      <c r="F258" s="99">
        <v>1479</v>
      </c>
      <c r="G258" s="99">
        <v>1435</v>
      </c>
      <c r="H258" s="99">
        <v>1359</v>
      </c>
      <c r="I258" s="99">
        <v>1391</v>
      </c>
    </row>
    <row r="259" spans="1:9" ht="12" x14ac:dyDescent="0.25">
      <c r="A259" s="10"/>
      <c r="B259" s="97" t="s">
        <v>184</v>
      </c>
      <c r="C259" s="95" t="s">
        <v>185</v>
      </c>
      <c r="D259" s="38" t="s">
        <v>98</v>
      </c>
      <c r="E259" s="96">
        <v>754</v>
      </c>
      <c r="F259" s="96">
        <v>828</v>
      </c>
      <c r="G259" s="96">
        <v>711</v>
      </c>
      <c r="H259" s="96">
        <v>742</v>
      </c>
      <c r="I259" s="96">
        <v>722</v>
      </c>
    </row>
    <row r="260" spans="1:9" ht="11.4" x14ac:dyDescent="0.2">
      <c r="A260" s="10"/>
      <c r="B260" s="97"/>
      <c r="C260" s="95"/>
      <c r="D260" s="36" t="s">
        <v>92</v>
      </c>
      <c r="E260" s="98">
        <v>510</v>
      </c>
      <c r="F260" s="98">
        <v>586</v>
      </c>
      <c r="G260" s="98">
        <v>501</v>
      </c>
      <c r="H260" s="98">
        <v>466</v>
      </c>
      <c r="I260" s="98">
        <v>385</v>
      </c>
    </row>
    <row r="261" spans="1:9" ht="11.4" x14ac:dyDescent="0.2">
      <c r="A261" s="10"/>
      <c r="B261" s="97"/>
      <c r="C261" s="95"/>
      <c r="D261" s="36" t="s">
        <v>93</v>
      </c>
      <c r="E261" s="98">
        <v>175</v>
      </c>
      <c r="F261" s="98">
        <v>212</v>
      </c>
      <c r="G261" s="98">
        <v>174</v>
      </c>
      <c r="H261" s="98">
        <v>233</v>
      </c>
      <c r="I261" s="98">
        <v>311</v>
      </c>
    </row>
    <row r="262" spans="1:9" ht="12" x14ac:dyDescent="0.25">
      <c r="A262" s="10"/>
      <c r="B262" s="97"/>
      <c r="C262" s="95"/>
      <c r="D262" s="38" t="s">
        <v>94</v>
      </c>
      <c r="E262" s="96">
        <v>249</v>
      </c>
      <c r="F262" s="96">
        <v>267</v>
      </c>
      <c r="G262" s="96">
        <v>378</v>
      </c>
      <c r="H262" s="96">
        <v>271</v>
      </c>
      <c r="I262" s="96">
        <v>265</v>
      </c>
    </row>
    <row r="263" spans="1:9" ht="11.4" x14ac:dyDescent="0.2">
      <c r="A263" s="10"/>
      <c r="B263" s="97"/>
      <c r="C263" s="95"/>
      <c r="D263" s="36" t="s">
        <v>92</v>
      </c>
      <c r="E263" s="98">
        <v>224</v>
      </c>
      <c r="F263" s="98">
        <v>256</v>
      </c>
      <c r="G263" s="98">
        <v>366</v>
      </c>
      <c r="H263" s="98">
        <v>255</v>
      </c>
      <c r="I263" s="98">
        <v>252</v>
      </c>
    </row>
    <row r="264" spans="1:9" ht="11.4" x14ac:dyDescent="0.2">
      <c r="A264" s="10"/>
      <c r="B264" s="97"/>
      <c r="C264" s="95"/>
      <c r="D264" s="36" t="s">
        <v>95</v>
      </c>
      <c r="E264" s="98">
        <v>1</v>
      </c>
      <c r="F264" s="98">
        <v>4</v>
      </c>
      <c r="G264" s="98">
        <v>2</v>
      </c>
      <c r="H264" s="98">
        <v>2</v>
      </c>
      <c r="I264" s="98">
        <v>2</v>
      </c>
    </row>
    <row r="265" spans="1:9" s="55" customFormat="1" ht="12" x14ac:dyDescent="0.25">
      <c r="A265" s="10"/>
      <c r="B265" s="42"/>
      <c r="C265" s="42"/>
      <c r="D265" s="42" t="s">
        <v>96</v>
      </c>
      <c r="E265" s="99">
        <v>1003</v>
      </c>
      <c r="F265" s="99">
        <v>1095</v>
      </c>
      <c r="G265" s="99">
        <v>1089</v>
      </c>
      <c r="H265" s="99">
        <v>1013</v>
      </c>
      <c r="I265" s="99">
        <v>987</v>
      </c>
    </row>
    <row r="266" spans="1:9" ht="12" x14ac:dyDescent="0.25">
      <c r="A266" s="10"/>
      <c r="B266" s="97" t="s">
        <v>186</v>
      </c>
      <c r="C266" s="95" t="s">
        <v>187</v>
      </c>
      <c r="D266" s="38" t="s">
        <v>98</v>
      </c>
      <c r="E266" s="96">
        <v>87725</v>
      </c>
      <c r="F266" s="96">
        <v>103129</v>
      </c>
      <c r="G266" s="96">
        <v>118027</v>
      </c>
      <c r="H266" s="96">
        <v>121144</v>
      </c>
      <c r="I266" s="96">
        <v>125185</v>
      </c>
    </row>
    <row r="267" spans="1:9" ht="11.4" x14ac:dyDescent="0.2">
      <c r="A267" s="10"/>
      <c r="B267" s="97" t="s">
        <v>188</v>
      </c>
      <c r="C267" s="95"/>
      <c r="D267" s="36" t="s">
        <v>92</v>
      </c>
      <c r="E267" s="98">
        <v>59620</v>
      </c>
      <c r="F267" s="98">
        <v>73841</v>
      </c>
      <c r="G267" s="98">
        <v>86419</v>
      </c>
      <c r="H267" s="98">
        <v>87609</v>
      </c>
      <c r="I267" s="98">
        <v>88147</v>
      </c>
    </row>
    <row r="268" spans="1:9" ht="11.4" x14ac:dyDescent="0.2">
      <c r="A268" s="10"/>
      <c r="B268" s="97"/>
      <c r="C268" s="95"/>
      <c r="D268" s="36" t="s">
        <v>93</v>
      </c>
      <c r="E268" s="98">
        <v>19691</v>
      </c>
      <c r="F268" s="98">
        <v>23151</v>
      </c>
      <c r="G268" s="98">
        <v>26481</v>
      </c>
      <c r="H268" s="98">
        <v>28711</v>
      </c>
      <c r="I268" s="98">
        <v>33175</v>
      </c>
    </row>
    <row r="269" spans="1:9" ht="12" x14ac:dyDescent="0.25">
      <c r="A269" s="10"/>
      <c r="B269" s="97"/>
      <c r="C269" s="95"/>
      <c r="D269" s="38" t="s">
        <v>94</v>
      </c>
      <c r="E269" s="96">
        <v>76035</v>
      </c>
      <c r="F269" s="96">
        <v>94333</v>
      </c>
      <c r="G269" s="96">
        <v>115236</v>
      </c>
      <c r="H269" s="96">
        <v>122011</v>
      </c>
      <c r="I269" s="96">
        <v>127539</v>
      </c>
    </row>
    <row r="270" spans="1:9" ht="11.4" x14ac:dyDescent="0.2">
      <c r="A270" s="10"/>
      <c r="B270" s="97"/>
      <c r="C270" s="95"/>
      <c r="D270" s="36" t="s">
        <v>92</v>
      </c>
      <c r="E270" s="98">
        <v>68101</v>
      </c>
      <c r="F270" s="98">
        <v>87312</v>
      </c>
      <c r="G270" s="98">
        <v>109867</v>
      </c>
      <c r="H270" s="98">
        <v>116751</v>
      </c>
      <c r="I270" s="98">
        <v>122975</v>
      </c>
    </row>
    <row r="271" spans="1:9" ht="11.4" x14ac:dyDescent="0.2">
      <c r="A271" s="10"/>
      <c r="B271" s="97"/>
      <c r="C271" s="95"/>
      <c r="D271" s="36" t="s">
        <v>95</v>
      </c>
      <c r="E271" s="98">
        <v>285</v>
      </c>
      <c r="F271" s="98">
        <v>555</v>
      </c>
      <c r="G271" s="98">
        <v>485</v>
      </c>
      <c r="H271" s="98">
        <v>518</v>
      </c>
      <c r="I271" s="98">
        <v>515</v>
      </c>
    </row>
    <row r="272" spans="1:9" s="55" customFormat="1" ht="12" x14ac:dyDescent="0.25">
      <c r="A272" s="10"/>
      <c r="B272" s="42"/>
      <c r="C272" s="42"/>
      <c r="D272" s="42" t="s">
        <v>96</v>
      </c>
      <c r="E272" s="99">
        <v>163864</v>
      </c>
      <c r="F272" s="99">
        <v>197489</v>
      </c>
      <c r="G272" s="99">
        <v>233270</v>
      </c>
      <c r="H272" s="99">
        <v>243183</v>
      </c>
      <c r="I272" s="99">
        <v>252743</v>
      </c>
    </row>
    <row r="273" spans="1:9" ht="12" x14ac:dyDescent="0.25">
      <c r="A273" s="10"/>
      <c r="B273" s="97" t="s">
        <v>189</v>
      </c>
      <c r="C273" s="95" t="s">
        <v>190</v>
      </c>
      <c r="D273" s="38" t="s">
        <v>98</v>
      </c>
      <c r="E273" s="96">
        <v>2527</v>
      </c>
      <c r="F273" s="96">
        <v>2526</v>
      </c>
      <c r="G273" s="96">
        <v>2468</v>
      </c>
      <c r="H273" s="96">
        <v>2360</v>
      </c>
      <c r="I273" s="96">
        <v>2287</v>
      </c>
    </row>
    <row r="274" spans="1:9" ht="11.4" x14ac:dyDescent="0.2">
      <c r="A274" s="10"/>
      <c r="B274" s="97"/>
      <c r="C274" s="95"/>
      <c r="D274" s="36" t="s">
        <v>92</v>
      </c>
      <c r="E274" s="98">
        <v>1774</v>
      </c>
      <c r="F274" s="98">
        <v>1849</v>
      </c>
      <c r="G274" s="98">
        <v>1861</v>
      </c>
      <c r="H274" s="98">
        <v>1784</v>
      </c>
      <c r="I274" s="113">
        <v>1641</v>
      </c>
    </row>
    <row r="275" spans="1:9" ht="11.4" x14ac:dyDescent="0.2">
      <c r="A275" s="10"/>
      <c r="B275" s="97"/>
      <c r="C275" s="95"/>
      <c r="D275" s="36" t="s">
        <v>93</v>
      </c>
      <c r="E275" s="98">
        <v>437</v>
      </c>
      <c r="F275" s="98">
        <v>528</v>
      </c>
      <c r="G275" s="98">
        <v>520</v>
      </c>
      <c r="H275" s="98">
        <v>508</v>
      </c>
      <c r="I275" s="113">
        <v>573</v>
      </c>
    </row>
    <row r="276" spans="1:9" ht="12" x14ac:dyDescent="0.25">
      <c r="A276" s="10"/>
      <c r="B276" s="97"/>
      <c r="C276" s="95"/>
      <c r="D276" s="38" t="s">
        <v>94</v>
      </c>
      <c r="E276" s="96">
        <v>14601</v>
      </c>
      <c r="F276" s="96">
        <v>15904</v>
      </c>
      <c r="G276" s="96">
        <v>15518</v>
      </c>
      <c r="H276" s="96">
        <v>15064</v>
      </c>
      <c r="I276" s="114">
        <v>15580</v>
      </c>
    </row>
    <row r="277" spans="1:9" ht="11.4" x14ac:dyDescent="0.2">
      <c r="A277" s="10"/>
      <c r="B277" s="97"/>
      <c r="C277" s="95"/>
      <c r="D277" s="36" t="s">
        <v>92</v>
      </c>
      <c r="E277" s="98">
        <v>12973</v>
      </c>
      <c r="F277" s="98">
        <v>14929</v>
      </c>
      <c r="G277" s="98">
        <v>14984</v>
      </c>
      <c r="H277" s="98">
        <v>14648</v>
      </c>
      <c r="I277" s="113">
        <v>15078</v>
      </c>
    </row>
    <row r="278" spans="1:9" ht="11.4" x14ac:dyDescent="0.2">
      <c r="A278" s="10"/>
      <c r="B278" s="97"/>
      <c r="C278" s="95"/>
      <c r="D278" s="36" t="s">
        <v>95</v>
      </c>
      <c r="E278" s="98">
        <v>26</v>
      </c>
      <c r="F278" s="98">
        <v>108</v>
      </c>
      <c r="G278" s="98">
        <v>52</v>
      </c>
      <c r="H278" s="98">
        <v>34</v>
      </c>
      <c r="I278" s="113">
        <v>43</v>
      </c>
    </row>
    <row r="279" spans="1:9" s="55" customFormat="1" ht="12" x14ac:dyDescent="0.25">
      <c r="A279" s="10"/>
      <c r="B279" s="42"/>
      <c r="C279" s="42"/>
      <c r="D279" s="42" t="s">
        <v>96</v>
      </c>
      <c r="E279" s="99">
        <v>17143</v>
      </c>
      <c r="F279" s="99">
        <v>18432</v>
      </c>
      <c r="G279" s="99">
        <v>17986</v>
      </c>
      <c r="H279" s="99">
        <v>17426</v>
      </c>
      <c r="I279" s="99">
        <v>17867</v>
      </c>
    </row>
    <row r="280" spans="1:9" ht="12" x14ac:dyDescent="0.25">
      <c r="A280" s="10"/>
      <c r="B280" s="97" t="s">
        <v>191</v>
      </c>
      <c r="C280" s="95" t="s">
        <v>192</v>
      </c>
      <c r="D280" s="38" t="s">
        <v>98</v>
      </c>
      <c r="E280" s="96">
        <v>14656</v>
      </c>
      <c r="F280" s="96">
        <v>17501</v>
      </c>
      <c r="G280" s="96">
        <v>17519</v>
      </c>
      <c r="H280" s="96">
        <v>16441</v>
      </c>
      <c r="I280" s="96">
        <v>15545</v>
      </c>
    </row>
    <row r="281" spans="1:9" ht="11.4" x14ac:dyDescent="0.2">
      <c r="A281" s="10"/>
      <c r="B281" s="97"/>
      <c r="C281" s="95"/>
      <c r="D281" s="36" t="s">
        <v>92</v>
      </c>
      <c r="E281" s="98">
        <v>12816</v>
      </c>
      <c r="F281" s="98">
        <v>15360</v>
      </c>
      <c r="G281" s="98">
        <v>15624</v>
      </c>
      <c r="H281" s="98">
        <v>14659</v>
      </c>
      <c r="I281" s="98">
        <v>13681</v>
      </c>
    </row>
    <row r="282" spans="1:9" ht="11.4" x14ac:dyDescent="0.2">
      <c r="A282" s="10"/>
      <c r="B282" s="97"/>
      <c r="C282" s="95"/>
      <c r="D282" s="36" t="s">
        <v>93</v>
      </c>
      <c r="E282" s="98">
        <v>822</v>
      </c>
      <c r="F282" s="98">
        <v>1296</v>
      </c>
      <c r="G282" s="98">
        <v>1294</v>
      </c>
      <c r="H282" s="98">
        <v>1347</v>
      </c>
      <c r="I282" s="98">
        <v>1390</v>
      </c>
    </row>
    <row r="283" spans="1:9" ht="12" x14ac:dyDescent="0.25">
      <c r="A283" s="10"/>
      <c r="B283" s="97"/>
      <c r="C283" s="95"/>
      <c r="D283" s="38" t="s">
        <v>94</v>
      </c>
      <c r="E283" s="96">
        <v>97665</v>
      </c>
      <c r="F283" s="96">
        <v>107018</v>
      </c>
      <c r="G283" s="96">
        <v>107118</v>
      </c>
      <c r="H283" s="96">
        <v>103839</v>
      </c>
      <c r="I283" s="96">
        <v>100636</v>
      </c>
    </row>
    <row r="284" spans="1:9" ht="11.4" x14ac:dyDescent="0.2">
      <c r="A284" s="10"/>
      <c r="B284" s="97"/>
      <c r="C284" s="95"/>
      <c r="D284" s="36" t="s">
        <v>92</v>
      </c>
      <c r="E284" s="98">
        <v>85427</v>
      </c>
      <c r="F284" s="98">
        <v>99155</v>
      </c>
      <c r="G284" s="98">
        <v>102635</v>
      </c>
      <c r="H284" s="98">
        <v>99820</v>
      </c>
      <c r="I284" s="98">
        <v>96611</v>
      </c>
    </row>
    <row r="285" spans="1:9" ht="11.4" x14ac:dyDescent="0.2">
      <c r="A285" s="10"/>
      <c r="B285" s="97"/>
      <c r="C285" s="95"/>
      <c r="D285" s="36" t="s">
        <v>95</v>
      </c>
      <c r="E285" s="98">
        <v>351</v>
      </c>
      <c r="F285" s="98">
        <v>718</v>
      </c>
      <c r="G285" s="98">
        <v>529</v>
      </c>
      <c r="H285" s="98">
        <v>473</v>
      </c>
      <c r="I285" s="98">
        <v>477</v>
      </c>
    </row>
    <row r="286" spans="1:9" s="55" customFormat="1" ht="12" x14ac:dyDescent="0.25">
      <c r="A286" s="10"/>
      <c r="B286" s="42"/>
      <c r="C286" s="42"/>
      <c r="D286" s="42" t="s">
        <v>96</v>
      </c>
      <c r="E286" s="99">
        <v>112445</v>
      </c>
      <c r="F286" s="99">
        <v>124548</v>
      </c>
      <c r="G286" s="99">
        <v>124644</v>
      </c>
      <c r="H286" s="99">
        <v>120295</v>
      </c>
      <c r="I286" s="99">
        <v>116206</v>
      </c>
    </row>
    <row r="287" spans="1:9" s="55" customFormat="1" ht="12" x14ac:dyDescent="0.25">
      <c r="A287" s="10"/>
      <c r="B287" s="24" t="s">
        <v>193</v>
      </c>
      <c r="C287" s="25"/>
      <c r="D287" s="24"/>
      <c r="E287" s="26">
        <v>2010</v>
      </c>
      <c r="F287" s="26">
        <v>2011</v>
      </c>
      <c r="G287" s="27">
        <v>2012</v>
      </c>
      <c r="H287" s="27">
        <v>2013</v>
      </c>
      <c r="I287" s="27">
        <v>2014</v>
      </c>
    </row>
    <row r="288" spans="1:9" s="55" customFormat="1" ht="12" x14ac:dyDescent="0.25">
      <c r="A288" s="10"/>
      <c r="B288" s="97" t="s">
        <v>194</v>
      </c>
      <c r="C288" s="95" t="s">
        <v>195</v>
      </c>
      <c r="D288" s="38" t="s">
        <v>98</v>
      </c>
      <c r="E288" s="96" t="s">
        <v>12</v>
      </c>
      <c r="F288" s="96" t="s">
        <v>12</v>
      </c>
      <c r="G288" s="96" t="s">
        <v>12</v>
      </c>
      <c r="H288" s="96" t="s">
        <v>12</v>
      </c>
      <c r="I288" s="96" t="s">
        <v>12</v>
      </c>
    </row>
    <row r="289" spans="1:9" s="55" customFormat="1" ht="12" x14ac:dyDescent="0.25">
      <c r="A289" s="10"/>
      <c r="B289" s="97"/>
      <c r="C289" s="115"/>
      <c r="D289" s="36" t="s">
        <v>92</v>
      </c>
      <c r="E289" s="98" t="s">
        <v>12</v>
      </c>
      <c r="F289" s="98" t="s">
        <v>12</v>
      </c>
      <c r="G289" s="98" t="s">
        <v>12</v>
      </c>
      <c r="H289" s="98" t="s">
        <v>12</v>
      </c>
      <c r="I289" s="98" t="s">
        <v>12</v>
      </c>
    </row>
    <row r="290" spans="1:9" s="55" customFormat="1" ht="12" x14ac:dyDescent="0.25">
      <c r="A290" s="10"/>
      <c r="B290" s="97"/>
      <c r="C290" s="115"/>
      <c r="D290" s="36" t="s">
        <v>93</v>
      </c>
      <c r="E290" s="98" t="s">
        <v>12</v>
      </c>
      <c r="F290" s="98" t="s">
        <v>12</v>
      </c>
      <c r="G290" s="98" t="s">
        <v>12</v>
      </c>
      <c r="H290" s="98" t="s">
        <v>12</v>
      </c>
      <c r="I290" s="98" t="s">
        <v>12</v>
      </c>
    </row>
    <row r="291" spans="1:9" s="55" customFormat="1" ht="12" x14ac:dyDescent="0.25">
      <c r="A291" s="10"/>
      <c r="B291" s="97"/>
      <c r="C291" s="115"/>
      <c r="D291" s="38" t="s">
        <v>94</v>
      </c>
      <c r="E291" s="96" t="s">
        <v>12</v>
      </c>
      <c r="F291" s="96">
        <v>9839</v>
      </c>
      <c r="G291" s="96">
        <v>15594</v>
      </c>
      <c r="H291" s="96">
        <v>21554</v>
      </c>
      <c r="I291" s="96">
        <v>24367</v>
      </c>
    </row>
    <row r="292" spans="1:9" s="55" customFormat="1" ht="12" x14ac:dyDescent="0.25">
      <c r="A292" s="10"/>
      <c r="B292" s="97"/>
      <c r="C292" s="115"/>
      <c r="D292" s="36" t="s">
        <v>92</v>
      </c>
      <c r="E292" s="98" t="s">
        <v>12</v>
      </c>
      <c r="F292" s="98">
        <v>9328</v>
      </c>
      <c r="G292" s="98">
        <v>14830</v>
      </c>
      <c r="H292" s="98">
        <v>20919</v>
      </c>
      <c r="I292" s="98">
        <v>23505</v>
      </c>
    </row>
    <row r="293" spans="1:9" s="55" customFormat="1" ht="12" x14ac:dyDescent="0.25">
      <c r="A293" s="10"/>
      <c r="B293" s="97"/>
      <c r="C293" s="115"/>
      <c r="D293" s="36" t="s">
        <v>95</v>
      </c>
      <c r="E293" s="98" t="s">
        <v>12</v>
      </c>
      <c r="F293" s="98">
        <v>73</v>
      </c>
      <c r="G293" s="98">
        <v>111</v>
      </c>
      <c r="H293" s="98">
        <v>140</v>
      </c>
      <c r="I293" s="98">
        <v>134</v>
      </c>
    </row>
    <row r="294" spans="1:9" s="55" customFormat="1" ht="12" x14ac:dyDescent="0.25">
      <c r="A294" s="10"/>
      <c r="B294" s="116"/>
      <c r="C294" s="42"/>
      <c r="D294" s="42" t="s">
        <v>96</v>
      </c>
      <c r="E294" s="99" t="s">
        <v>12</v>
      </c>
      <c r="F294" s="99">
        <v>9839</v>
      </c>
      <c r="G294" s="99">
        <v>15594</v>
      </c>
      <c r="H294" s="99">
        <v>21554</v>
      </c>
      <c r="I294" s="99">
        <v>24367</v>
      </c>
    </row>
    <row r="295" spans="1:9" ht="12" x14ac:dyDescent="0.25">
      <c r="A295" s="10"/>
      <c r="B295" s="97" t="s">
        <v>196</v>
      </c>
      <c r="C295" s="95" t="s">
        <v>197</v>
      </c>
      <c r="D295" s="38" t="s">
        <v>98</v>
      </c>
      <c r="E295" s="96" t="s">
        <v>12</v>
      </c>
      <c r="F295" s="96" t="s">
        <v>12</v>
      </c>
      <c r="G295" s="96" t="s">
        <v>12</v>
      </c>
      <c r="H295" s="96" t="s">
        <v>12</v>
      </c>
      <c r="I295" s="96" t="s">
        <v>12</v>
      </c>
    </row>
    <row r="296" spans="1:9" ht="11.4" x14ac:dyDescent="0.2">
      <c r="A296" s="10"/>
      <c r="B296" s="97" t="s">
        <v>198</v>
      </c>
      <c r="C296" s="95"/>
      <c r="D296" s="36" t="s">
        <v>92</v>
      </c>
      <c r="E296" s="98" t="s">
        <v>12</v>
      </c>
      <c r="F296" s="98" t="s">
        <v>12</v>
      </c>
      <c r="G296" s="98" t="s">
        <v>12</v>
      </c>
      <c r="H296" s="98" t="s">
        <v>12</v>
      </c>
      <c r="I296" s="98" t="s">
        <v>12</v>
      </c>
    </row>
    <row r="297" spans="1:9" ht="11.4" x14ac:dyDescent="0.2">
      <c r="A297" s="10"/>
      <c r="B297" s="97"/>
      <c r="C297" s="95"/>
      <c r="D297" s="36" t="s">
        <v>93</v>
      </c>
      <c r="E297" s="98" t="s">
        <v>12</v>
      </c>
      <c r="F297" s="98" t="s">
        <v>12</v>
      </c>
      <c r="G297" s="98" t="s">
        <v>12</v>
      </c>
      <c r="H297" s="98" t="s">
        <v>12</v>
      </c>
      <c r="I297" s="98" t="s">
        <v>12</v>
      </c>
    </row>
    <row r="298" spans="1:9" ht="12" x14ac:dyDescent="0.25">
      <c r="A298" s="10"/>
      <c r="B298" s="97"/>
      <c r="C298" s="95"/>
      <c r="D298" s="38" t="s">
        <v>94</v>
      </c>
      <c r="E298" s="96">
        <v>78129</v>
      </c>
      <c r="F298" s="96">
        <v>97169</v>
      </c>
      <c r="G298" s="96">
        <v>100725</v>
      </c>
      <c r="H298" s="96">
        <v>133496</v>
      </c>
      <c r="I298" s="96">
        <v>176680</v>
      </c>
    </row>
    <row r="299" spans="1:9" ht="11.4" x14ac:dyDescent="0.2">
      <c r="A299" s="10"/>
      <c r="B299" s="97"/>
      <c r="C299" s="95"/>
      <c r="D299" s="36" t="s">
        <v>92</v>
      </c>
      <c r="E299" s="98">
        <v>70237</v>
      </c>
      <c r="F299" s="98">
        <v>89957</v>
      </c>
      <c r="G299" s="98">
        <v>96363</v>
      </c>
      <c r="H299" s="98">
        <v>129326</v>
      </c>
      <c r="I299" s="98">
        <v>167566</v>
      </c>
    </row>
    <row r="300" spans="1:9" ht="11.4" x14ac:dyDescent="0.2">
      <c r="A300" s="10"/>
      <c r="B300" s="97"/>
      <c r="C300" s="95"/>
      <c r="D300" s="36" t="s">
        <v>95</v>
      </c>
      <c r="E300" s="98">
        <v>167</v>
      </c>
      <c r="F300" s="98">
        <v>335</v>
      </c>
      <c r="G300" s="98">
        <v>265</v>
      </c>
      <c r="H300" s="98">
        <v>233</v>
      </c>
      <c r="I300" s="98">
        <v>293</v>
      </c>
    </row>
    <row r="301" spans="1:9" s="55" customFormat="1" ht="12" x14ac:dyDescent="0.25">
      <c r="A301" s="10"/>
      <c r="B301" s="42"/>
      <c r="C301" s="42"/>
      <c r="D301" s="42" t="s">
        <v>96</v>
      </c>
      <c r="E301" s="99">
        <v>78129</v>
      </c>
      <c r="F301" s="99">
        <v>97169</v>
      </c>
      <c r="G301" s="99">
        <v>100725</v>
      </c>
      <c r="H301" s="99">
        <v>133496</v>
      </c>
      <c r="I301" s="99">
        <v>176680</v>
      </c>
    </row>
    <row r="302" spans="1:9" s="55" customFormat="1" ht="12" x14ac:dyDescent="0.25">
      <c r="A302" s="10"/>
      <c r="B302" s="97" t="s">
        <v>199</v>
      </c>
      <c r="C302" s="95" t="s">
        <v>200</v>
      </c>
      <c r="D302" s="38" t="s">
        <v>98</v>
      </c>
      <c r="E302" s="96" t="s">
        <v>12</v>
      </c>
      <c r="F302" s="96">
        <v>5778</v>
      </c>
      <c r="G302" s="96">
        <v>11280</v>
      </c>
      <c r="H302" s="96">
        <v>12663</v>
      </c>
      <c r="I302" s="96">
        <v>14008</v>
      </c>
    </row>
    <row r="303" spans="1:9" s="55" customFormat="1" ht="12" x14ac:dyDescent="0.25">
      <c r="A303" s="10"/>
      <c r="B303" s="117" t="s">
        <v>201</v>
      </c>
      <c r="C303" s="95"/>
      <c r="D303" s="36" t="s">
        <v>92</v>
      </c>
      <c r="E303" s="98" t="s">
        <v>12</v>
      </c>
      <c r="F303" s="98">
        <v>2168</v>
      </c>
      <c r="G303" s="98">
        <v>4196</v>
      </c>
      <c r="H303" s="98">
        <v>4957</v>
      </c>
      <c r="I303" s="98">
        <v>5431</v>
      </c>
    </row>
    <row r="304" spans="1:9" s="55" customFormat="1" ht="12" x14ac:dyDescent="0.25">
      <c r="A304" s="10"/>
      <c r="B304" s="97"/>
      <c r="C304" s="95"/>
      <c r="D304" s="36" t="s">
        <v>93</v>
      </c>
      <c r="E304" s="98" t="s">
        <v>12</v>
      </c>
      <c r="F304" s="98">
        <v>3427</v>
      </c>
      <c r="G304" s="98">
        <v>6606</v>
      </c>
      <c r="H304" s="98">
        <v>7325</v>
      </c>
      <c r="I304" s="98">
        <v>8068</v>
      </c>
    </row>
    <row r="305" spans="1:9" s="55" customFormat="1" ht="12" x14ac:dyDescent="0.25">
      <c r="A305" s="10"/>
      <c r="B305" s="97"/>
      <c r="C305" s="95"/>
      <c r="D305" s="38" t="s">
        <v>94</v>
      </c>
      <c r="E305" s="96" t="s">
        <v>12</v>
      </c>
      <c r="F305" s="96">
        <v>1892</v>
      </c>
      <c r="G305" s="96">
        <v>3777</v>
      </c>
      <c r="H305" s="96">
        <v>4121</v>
      </c>
      <c r="I305" s="96">
        <v>4988</v>
      </c>
    </row>
    <row r="306" spans="1:9" s="55" customFormat="1" ht="12" x14ac:dyDescent="0.25">
      <c r="A306" s="10"/>
      <c r="B306" s="97"/>
      <c r="C306" s="95"/>
      <c r="D306" s="36" t="s">
        <v>92</v>
      </c>
      <c r="E306" s="98" t="s">
        <v>12</v>
      </c>
      <c r="F306" s="98">
        <v>1766</v>
      </c>
      <c r="G306" s="98">
        <v>3484</v>
      </c>
      <c r="H306" s="98">
        <v>3846</v>
      </c>
      <c r="I306" s="98">
        <v>4683</v>
      </c>
    </row>
    <row r="307" spans="1:9" s="55" customFormat="1" ht="12" x14ac:dyDescent="0.25">
      <c r="A307" s="10"/>
      <c r="B307" s="97"/>
      <c r="C307" s="95"/>
      <c r="D307" s="36" t="s">
        <v>95</v>
      </c>
      <c r="E307" s="98" t="s">
        <v>12</v>
      </c>
      <c r="F307" s="98">
        <v>15</v>
      </c>
      <c r="G307" s="98">
        <v>48</v>
      </c>
      <c r="H307" s="98">
        <v>49</v>
      </c>
      <c r="I307" s="98">
        <v>50</v>
      </c>
    </row>
    <row r="308" spans="1:9" s="55" customFormat="1" ht="12" x14ac:dyDescent="0.25">
      <c r="A308" s="10"/>
      <c r="B308" s="42"/>
      <c r="C308" s="42"/>
      <c r="D308" s="42" t="s">
        <v>96</v>
      </c>
      <c r="E308" s="99" t="s">
        <v>12</v>
      </c>
      <c r="F308" s="99">
        <v>7675</v>
      </c>
      <c r="G308" s="99">
        <v>15058</v>
      </c>
      <c r="H308" s="99">
        <v>16784</v>
      </c>
      <c r="I308" s="99">
        <v>18997</v>
      </c>
    </row>
    <row r="309" spans="1:9" ht="12" x14ac:dyDescent="0.25">
      <c r="A309" s="10"/>
      <c r="B309" s="97" t="s">
        <v>202</v>
      </c>
      <c r="C309" s="95" t="s">
        <v>203</v>
      </c>
      <c r="D309" s="38" t="s">
        <v>98</v>
      </c>
      <c r="E309" s="96">
        <v>18742</v>
      </c>
      <c r="F309" s="96">
        <v>18516</v>
      </c>
      <c r="G309" s="96">
        <v>19306</v>
      </c>
      <c r="H309" s="96">
        <v>20540</v>
      </c>
      <c r="I309" s="96">
        <v>22552</v>
      </c>
    </row>
    <row r="310" spans="1:9" ht="11.4" x14ac:dyDescent="0.2">
      <c r="A310" s="10"/>
      <c r="B310" s="97"/>
      <c r="C310" s="95"/>
      <c r="D310" s="36" t="s">
        <v>92</v>
      </c>
      <c r="E310" s="98">
        <v>6655</v>
      </c>
      <c r="F310" s="98">
        <v>6884</v>
      </c>
      <c r="G310" s="98">
        <v>7170</v>
      </c>
      <c r="H310" s="98">
        <v>7649</v>
      </c>
      <c r="I310" s="98">
        <v>8483</v>
      </c>
    </row>
    <row r="311" spans="1:9" ht="11.4" x14ac:dyDescent="0.2">
      <c r="A311" s="10"/>
      <c r="B311" s="97"/>
      <c r="C311" s="95"/>
      <c r="D311" s="36" t="s">
        <v>93</v>
      </c>
      <c r="E311" s="98">
        <v>9911</v>
      </c>
      <c r="F311" s="98">
        <v>10595</v>
      </c>
      <c r="G311" s="98">
        <v>11219</v>
      </c>
      <c r="H311" s="98">
        <v>12148</v>
      </c>
      <c r="I311" s="98">
        <v>13409</v>
      </c>
    </row>
    <row r="312" spans="1:9" ht="12" x14ac:dyDescent="0.25">
      <c r="A312" s="10"/>
      <c r="B312" s="97"/>
      <c r="C312" s="95"/>
      <c r="D312" s="38" t="s">
        <v>94</v>
      </c>
      <c r="E312" s="96">
        <v>7217</v>
      </c>
      <c r="F312" s="96">
        <v>7154</v>
      </c>
      <c r="G312" s="96">
        <v>7155</v>
      </c>
      <c r="H312" s="96">
        <v>7173</v>
      </c>
      <c r="I312" s="96">
        <v>7461</v>
      </c>
    </row>
    <row r="313" spans="1:9" ht="11.4" x14ac:dyDescent="0.2">
      <c r="A313" s="10"/>
      <c r="B313" s="97"/>
      <c r="C313" s="95"/>
      <c r="D313" s="36" t="s">
        <v>92</v>
      </c>
      <c r="E313" s="98">
        <v>6192</v>
      </c>
      <c r="F313" s="98">
        <v>6478</v>
      </c>
      <c r="G313" s="98">
        <v>6535</v>
      </c>
      <c r="H313" s="98">
        <v>6687</v>
      </c>
      <c r="I313" s="98">
        <v>7080</v>
      </c>
    </row>
    <row r="314" spans="1:9" ht="11.4" x14ac:dyDescent="0.2">
      <c r="A314" s="10"/>
      <c r="B314" s="97"/>
      <c r="C314" s="95"/>
      <c r="D314" s="36" t="s">
        <v>95</v>
      </c>
      <c r="E314" s="98">
        <v>103</v>
      </c>
      <c r="F314" s="98">
        <v>141</v>
      </c>
      <c r="G314" s="98">
        <v>111</v>
      </c>
      <c r="H314" s="98">
        <v>102</v>
      </c>
      <c r="I314" s="98">
        <v>92</v>
      </c>
    </row>
    <row r="315" spans="1:9" s="55" customFormat="1" ht="12" x14ac:dyDescent="0.25">
      <c r="A315" s="10"/>
      <c r="B315" s="42"/>
      <c r="C315" s="42"/>
      <c r="D315" s="42" t="s">
        <v>96</v>
      </c>
      <c r="E315" s="99">
        <v>25974</v>
      </c>
      <c r="F315" s="99">
        <v>25675</v>
      </c>
      <c r="G315" s="99">
        <v>26463</v>
      </c>
      <c r="H315" s="99">
        <v>27714</v>
      </c>
      <c r="I315" s="99">
        <v>30016</v>
      </c>
    </row>
    <row r="316" spans="1:9" s="55" customFormat="1" ht="12" x14ac:dyDescent="0.25">
      <c r="A316" s="10"/>
      <c r="B316" s="97" t="s">
        <v>204</v>
      </c>
      <c r="C316" s="95" t="s">
        <v>205</v>
      </c>
      <c r="D316" s="38" t="s">
        <v>98</v>
      </c>
      <c r="E316" s="96" t="s">
        <v>12</v>
      </c>
      <c r="F316" s="96">
        <v>7937</v>
      </c>
      <c r="G316" s="96">
        <v>13445</v>
      </c>
      <c r="H316" s="96">
        <v>14432</v>
      </c>
      <c r="I316" s="96">
        <v>15778</v>
      </c>
    </row>
    <row r="317" spans="1:9" s="55" customFormat="1" ht="12" x14ac:dyDescent="0.25">
      <c r="A317" s="10"/>
      <c r="B317" s="97"/>
      <c r="C317" s="95"/>
      <c r="D317" s="36" t="s">
        <v>92</v>
      </c>
      <c r="E317" s="98" t="s">
        <v>12</v>
      </c>
      <c r="F317" s="98">
        <v>2870</v>
      </c>
      <c r="G317" s="98">
        <v>4809</v>
      </c>
      <c r="H317" s="98">
        <v>5376</v>
      </c>
      <c r="I317" s="98">
        <v>5741</v>
      </c>
    </row>
    <row r="318" spans="1:9" s="55" customFormat="1" ht="12" x14ac:dyDescent="0.25">
      <c r="A318" s="10"/>
      <c r="B318" s="97"/>
      <c r="C318" s="95"/>
      <c r="D318" s="36" t="s">
        <v>93</v>
      </c>
      <c r="E318" s="98" t="s">
        <v>12</v>
      </c>
      <c r="F318" s="98">
        <v>4495</v>
      </c>
      <c r="G318" s="98">
        <v>7884</v>
      </c>
      <c r="H318" s="98">
        <v>8597</v>
      </c>
      <c r="I318" s="98">
        <v>9594</v>
      </c>
    </row>
    <row r="319" spans="1:9" s="55" customFormat="1" ht="12" x14ac:dyDescent="0.25">
      <c r="A319" s="10"/>
      <c r="B319" s="97"/>
      <c r="C319" s="95"/>
      <c r="D319" s="38" t="s">
        <v>94</v>
      </c>
      <c r="E319" s="96" t="s">
        <v>12</v>
      </c>
      <c r="F319" s="96">
        <v>3397</v>
      </c>
      <c r="G319" s="96">
        <v>4937</v>
      </c>
      <c r="H319" s="96">
        <v>5313</v>
      </c>
      <c r="I319" s="96">
        <v>5526</v>
      </c>
    </row>
    <row r="320" spans="1:9" s="55" customFormat="1" ht="12" x14ac:dyDescent="0.25">
      <c r="A320" s="10"/>
      <c r="B320" s="97"/>
      <c r="C320" s="95"/>
      <c r="D320" s="36" t="s">
        <v>92</v>
      </c>
      <c r="E320" s="98" t="s">
        <v>12</v>
      </c>
      <c r="F320" s="98">
        <v>3018</v>
      </c>
      <c r="G320" s="98">
        <v>4481</v>
      </c>
      <c r="H320" s="98">
        <v>4974</v>
      </c>
      <c r="I320" s="98">
        <v>5243</v>
      </c>
    </row>
    <row r="321" spans="1:12" s="55" customFormat="1" ht="12.75" customHeight="1" x14ac:dyDescent="0.25">
      <c r="A321" s="10"/>
      <c r="B321" s="97"/>
      <c r="C321" s="95"/>
      <c r="D321" s="36" t="s">
        <v>95</v>
      </c>
      <c r="E321" s="98" t="s">
        <v>12</v>
      </c>
      <c r="F321" s="98">
        <v>62</v>
      </c>
      <c r="G321" s="98">
        <v>72</v>
      </c>
      <c r="H321" s="98">
        <v>74</v>
      </c>
      <c r="I321" s="98">
        <v>59</v>
      </c>
    </row>
    <row r="322" spans="1:12" s="55" customFormat="1" ht="12.75" customHeight="1" x14ac:dyDescent="0.25">
      <c r="A322" s="10"/>
      <c r="B322" s="42"/>
      <c r="C322" s="42"/>
      <c r="D322" s="42" t="s">
        <v>96</v>
      </c>
      <c r="E322" s="99" t="s">
        <v>12</v>
      </c>
      <c r="F322" s="99">
        <v>11337</v>
      </c>
      <c r="G322" s="99">
        <v>18383</v>
      </c>
      <c r="H322" s="99">
        <v>19746</v>
      </c>
      <c r="I322" s="99">
        <v>21305</v>
      </c>
    </row>
    <row r="323" spans="1:12" s="55" customFormat="1" ht="12.75" customHeight="1" x14ac:dyDescent="0.25">
      <c r="A323" s="10"/>
      <c r="B323" s="97" t="s">
        <v>206</v>
      </c>
      <c r="C323" s="95" t="s">
        <v>207</v>
      </c>
      <c r="D323" s="38" t="s">
        <v>98</v>
      </c>
      <c r="E323" s="96" t="s">
        <v>12</v>
      </c>
      <c r="F323" s="96">
        <v>7096</v>
      </c>
      <c r="G323" s="96">
        <v>11422</v>
      </c>
      <c r="H323" s="96">
        <v>12339</v>
      </c>
      <c r="I323" s="96">
        <v>13676</v>
      </c>
    </row>
    <row r="324" spans="1:12" s="55" customFormat="1" ht="12.75" customHeight="1" x14ac:dyDescent="0.25">
      <c r="A324" s="10"/>
      <c r="B324" s="97"/>
      <c r="C324" s="95"/>
      <c r="D324" s="36" t="s">
        <v>92</v>
      </c>
      <c r="E324" s="98" t="s">
        <v>12</v>
      </c>
      <c r="F324" s="98">
        <v>2461</v>
      </c>
      <c r="G324" s="98">
        <v>4195</v>
      </c>
      <c r="H324" s="98">
        <v>4480</v>
      </c>
      <c r="I324" s="98">
        <v>4874</v>
      </c>
    </row>
    <row r="325" spans="1:12" s="55" customFormat="1" ht="12.75" customHeight="1" x14ac:dyDescent="0.25">
      <c r="A325" s="10"/>
      <c r="B325" s="97"/>
      <c r="C325" s="95"/>
      <c r="D325" s="36" t="s">
        <v>93</v>
      </c>
      <c r="E325" s="98" t="s">
        <v>12</v>
      </c>
      <c r="F325" s="98">
        <v>4199</v>
      </c>
      <c r="G325" s="98">
        <v>6678</v>
      </c>
      <c r="H325" s="98">
        <v>7488</v>
      </c>
      <c r="I325" s="98">
        <v>8439</v>
      </c>
    </row>
    <row r="326" spans="1:12" s="55" customFormat="1" ht="12.75" customHeight="1" x14ac:dyDescent="0.25">
      <c r="A326" s="10"/>
      <c r="B326" s="97"/>
      <c r="C326" s="95"/>
      <c r="D326" s="38" t="s">
        <v>94</v>
      </c>
      <c r="E326" s="96" t="s">
        <v>12</v>
      </c>
      <c r="F326" s="96">
        <v>2956</v>
      </c>
      <c r="G326" s="96">
        <v>4275</v>
      </c>
      <c r="H326" s="96">
        <v>4479</v>
      </c>
      <c r="I326" s="96">
        <v>4728</v>
      </c>
    </row>
    <row r="327" spans="1:12" s="55" customFormat="1" ht="12.75" customHeight="1" x14ac:dyDescent="0.25">
      <c r="A327" s="10"/>
      <c r="B327" s="97"/>
      <c r="C327" s="95"/>
      <c r="D327" s="36" t="s">
        <v>92</v>
      </c>
      <c r="E327" s="98" t="s">
        <v>12</v>
      </c>
      <c r="F327" s="98">
        <v>2646</v>
      </c>
      <c r="G327" s="98">
        <v>3899</v>
      </c>
      <c r="H327" s="98">
        <v>4192</v>
      </c>
      <c r="I327" s="98">
        <v>4511</v>
      </c>
    </row>
    <row r="328" spans="1:12" s="55" customFormat="1" ht="12.75" customHeight="1" x14ac:dyDescent="0.25">
      <c r="A328" s="10"/>
      <c r="B328" s="97"/>
      <c r="C328" s="95"/>
      <c r="D328" s="36" t="s">
        <v>95</v>
      </c>
      <c r="E328" s="98" t="s">
        <v>12</v>
      </c>
      <c r="F328" s="98">
        <v>58</v>
      </c>
      <c r="G328" s="98">
        <v>59</v>
      </c>
      <c r="H328" s="98">
        <v>65</v>
      </c>
      <c r="I328" s="98">
        <v>38</v>
      </c>
    </row>
    <row r="329" spans="1:12" s="55" customFormat="1" ht="12.75" customHeight="1" x14ac:dyDescent="0.25">
      <c r="A329" s="10"/>
      <c r="B329" s="42"/>
      <c r="C329" s="42"/>
      <c r="D329" s="42" t="s">
        <v>96</v>
      </c>
      <c r="E329" s="99" t="s">
        <v>12</v>
      </c>
      <c r="F329" s="99">
        <v>10053</v>
      </c>
      <c r="G329" s="99">
        <v>15698</v>
      </c>
      <c r="H329" s="99">
        <v>16819</v>
      </c>
      <c r="I329" s="99">
        <v>18404</v>
      </c>
    </row>
    <row r="330" spans="1:12" s="55" customFormat="1" ht="12.75" customHeight="1" x14ac:dyDescent="0.25">
      <c r="A330" s="10"/>
      <c r="B330" s="97" t="s">
        <v>208</v>
      </c>
      <c r="C330" s="95" t="s">
        <v>209</v>
      </c>
      <c r="D330" s="38" t="s">
        <v>98</v>
      </c>
      <c r="E330" s="96" t="s">
        <v>12</v>
      </c>
      <c r="F330" s="96">
        <v>51</v>
      </c>
      <c r="G330" s="96">
        <v>104</v>
      </c>
      <c r="H330" s="96">
        <v>231</v>
      </c>
      <c r="I330" s="96">
        <v>329</v>
      </c>
      <c r="J330" s="118"/>
      <c r="K330" s="118"/>
      <c r="L330" s="118"/>
    </row>
    <row r="331" spans="1:12" s="55" customFormat="1" ht="12.75" customHeight="1" x14ac:dyDescent="0.25">
      <c r="A331" s="10"/>
      <c r="B331" s="97"/>
      <c r="C331" s="115"/>
      <c r="D331" s="36" t="s">
        <v>92</v>
      </c>
      <c r="E331" s="98" t="s">
        <v>12</v>
      </c>
      <c r="F331" s="98">
        <v>29</v>
      </c>
      <c r="G331" s="98">
        <v>27</v>
      </c>
      <c r="H331" s="98">
        <v>29</v>
      </c>
      <c r="I331" s="98">
        <v>36</v>
      </c>
      <c r="J331" s="118"/>
      <c r="K331" s="118"/>
      <c r="L331" s="118"/>
    </row>
    <row r="332" spans="1:12" s="55" customFormat="1" ht="12.75" customHeight="1" x14ac:dyDescent="0.25">
      <c r="A332" s="10"/>
      <c r="B332" s="97"/>
      <c r="C332" s="115"/>
      <c r="D332" s="36" t="s">
        <v>93</v>
      </c>
      <c r="E332" s="98" t="s">
        <v>12</v>
      </c>
      <c r="F332" s="98">
        <v>21</v>
      </c>
      <c r="G332" s="98">
        <v>77</v>
      </c>
      <c r="H332" s="98">
        <v>195</v>
      </c>
      <c r="I332" s="98">
        <v>276</v>
      </c>
      <c r="J332" s="118"/>
      <c r="K332" s="118"/>
      <c r="L332" s="118"/>
    </row>
    <row r="333" spans="1:12" s="55" customFormat="1" ht="12.75" customHeight="1" x14ac:dyDescent="0.25">
      <c r="A333" s="10"/>
      <c r="B333" s="97"/>
      <c r="C333" s="115"/>
      <c r="D333" s="38" t="s">
        <v>94</v>
      </c>
      <c r="E333" s="96" t="s">
        <v>12</v>
      </c>
      <c r="F333" s="96">
        <v>22</v>
      </c>
      <c r="G333" s="96">
        <v>33</v>
      </c>
      <c r="H333" s="96">
        <v>75</v>
      </c>
      <c r="I333" s="96">
        <v>125</v>
      </c>
      <c r="J333" s="118"/>
      <c r="K333" s="118"/>
      <c r="L333" s="118"/>
    </row>
    <row r="334" spans="1:12" s="55" customFormat="1" ht="12.75" customHeight="1" x14ac:dyDescent="0.25">
      <c r="A334" s="10"/>
      <c r="B334" s="97"/>
      <c r="C334" s="115"/>
      <c r="D334" s="36" t="s">
        <v>92</v>
      </c>
      <c r="E334" s="98" t="s">
        <v>12</v>
      </c>
      <c r="F334" s="98">
        <v>21</v>
      </c>
      <c r="G334" s="98">
        <v>33</v>
      </c>
      <c r="H334" s="98">
        <v>74</v>
      </c>
      <c r="I334" s="98">
        <v>118</v>
      </c>
      <c r="J334" s="118"/>
      <c r="K334" s="118"/>
      <c r="L334" s="118"/>
    </row>
    <row r="335" spans="1:12" s="55" customFormat="1" ht="12.75" customHeight="1" x14ac:dyDescent="0.25">
      <c r="A335" s="10"/>
      <c r="B335" s="97"/>
      <c r="C335" s="115"/>
      <c r="D335" s="36" t="s">
        <v>95</v>
      </c>
      <c r="E335" s="98" t="s">
        <v>12</v>
      </c>
      <c r="F335" s="98">
        <v>0</v>
      </c>
      <c r="G335" s="98">
        <v>0</v>
      </c>
      <c r="H335" s="98">
        <v>0</v>
      </c>
      <c r="I335" s="98">
        <v>2</v>
      </c>
      <c r="J335" s="118"/>
      <c r="K335" s="118"/>
      <c r="L335" s="118"/>
    </row>
    <row r="336" spans="1:12" s="55" customFormat="1" ht="12.75" customHeight="1" x14ac:dyDescent="0.25">
      <c r="A336" s="10"/>
      <c r="B336" s="116"/>
      <c r="C336" s="42"/>
      <c r="D336" s="42" t="s">
        <v>96</v>
      </c>
      <c r="E336" s="99" t="s">
        <v>12</v>
      </c>
      <c r="F336" s="99">
        <v>73</v>
      </c>
      <c r="G336" s="99">
        <v>137</v>
      </c>
      <c r="H336" s="99">
        <v>306</v>
      </c>
      <c r="I336" s="99">
        <v>454</v>
      </c>
      <c r="J336" s="118"/>
      <c r="K336" s="118"/>
      <c r="L336" s="118"/>
    </row>
    <row r="337" spans="1:12" s="55" customFormat="1" ht="12.75" customHeight="1" x14ac:dyDescent="0.25">
      <c r="A337" s="10"/>
      <c r="B337" s="97" t="s">
        <v>210</v>
      </c>
      <c r="C337" s="95" t="s">
        <v>211</v>
      </c>
      <c r="D337" s="38" t="s">
        <v>98</v>
      </c>
      <c r="E337" s="96" t="s">
        <v>12</v>
      </c>
      <c r="F337" s="96">
        <v>27</v>
      </c>
      <c r="G337" s="96">
        <v>10</v>
      </c>
      <c r="H337" s="96">
        <v>154</v>
      </c>
      <c r="I337" s="96">
        <v>200</v>
      </c>
      <c r="J337" s="118"/>
      <c r="K337" s="118"/>
      <c r="L337" s="118"/>
    </row>
    <row r="338" spans="1:12" s="55" customFormat="1" ht="12.75" customHeight="1" x14ac:dyDescent="0.25">
      <c r="A338" s="10"/>
      <c r="B338" s="97"/>
      <c r="C338" s="95"/>
      <c r="D338" s="36" t="s">
        <v>92</v>
      </c>
      <c r="E338" s="98" t="s">
        <v>12</v>
      </c>
      <c r="F338" s="98">
        <v>12</v>
      </c>
      <c r="G338" s="98">
        <v>6</v>
      </c>
      <c r="H338" s="98">
        <v>9</v>
      </c>
      <c r="I338" s="98">
        <v>16</v>
      </c>
      <c r="J338" s="118"/>
      <c r="K338" s="118"/>
      <c r="L338" s="118"/>
    </row>
    <row r="339" spans="1:12" s="55" customFormat="1" ht="12.75" customHeight="1" x14ac:dyDescent="0.25">
      <c r="A339" s="10"/>
      <c r="B339" s="97"/>
      <c r="C339" s="95"/>
      <c r="D339" s="36" t="s">
        <v>93</v>
      </c>
      <c r="E339" s="98" t="s">
        <v>12</v>
      </c>
      <c r="F339" s="98">
        <v>15</v>
      </c>
      <c r="G339" s="98">
        <v>3</v>
      </c>
      <c r="H339" s="98">
        <v>145</v>
      </c>
      <c r="I339" s="98">
        <v>181</v>
      </c>
      <c r="J339" s="118"/>
      <c r="K339" s="118"/>
      <c r="L339" s="118"/>
    </row>
    <row r="340" spans="1:12" s="55" customFormat="1" ht="12.75" customHeight="1" x14ac:dyDescent="0.25">
      <c r="A340" s="10"/>
      <c r="B340" s="97"/>
      <c r="C340" s="95"/>
      <c r="D340" s="38" t="s">
        <v>94</v>
      </c>
      <c r="E340" s="96" t="s">
        <v>12</v>
      </c>
      <c r="F340" s="96">
        <v>16</v>
      </c>
      <c r="G340" s="96">
        <v>20</v>
      </c>
      <c r="H340" s="96">
        <v>43</v>
      </c>
      <c r="I340" s="96">
        <v>75</v>
      </c>
      <c r="J340" s="118"/>
      <c r="K340" s="118"/>
      <c r="L340" s="118"/>
    </row>
    <row r="341" spans="1:12" s="55" customFormat="1" ht="12.75" customHeight="1" x14ac:dyDescent="0.25">
      <c r="A341" s="10"/>
      <c r="B341" s="97"/>
      <c r="C341" s="95"/>
      <c r="D341" s="36" t="s">
        <v>92</v>
      </c>
      <c r="E341" s="98" t="s">
        <v>12</v>
      </c>
      <c r="F341" s="98">
        <v>14</v>
      </c>
      <c r="G341" s="98">
        <v>20</v>
      </c>
      <c r="H341" s="98">
        <v>42</v>
      </c>
      <c r="I341" s="98">
        <v>71</v>
      </c>
      <c r="J341" s="118"/>
      <c r="K341" s="118"/>
      <c r="L341" s="118"/>
    </row>
    <row r="342" spans="1:12" s="55" customFormat="1" ht="12.75" customHeight="1" x14ac:dyDescent="0.25">
      <c r="A342" s="10"/>
      <c r="B342" s="97"/>
      <c r="C342" s="95"/>
      <c r="D342" s="36" t="s">
        <v>95</v>
      </c>
      <c r="E342" s="98" t="s">
        <v>12</v>
      </c>
      <c r="F342" s="98">
        <v>1</v>
      </c>
      <c r="G342" s="98">
        <v>0</v>
      </c>
      <c r="H342" s="98">
        <v>0</v>
      </c>
      <c r="I342" s="98">
        <v>2</v>
      </c>
      <c r="J342" s="118"/>
      <c r="K342" s="118"/>
      <c r="L342" s="118"/>
    </row>
    <row r="343" spans="1:12" s="55" customFormat="1" ht="12.75" customHeight="1" x14ac:dyDescent="0.25">
      <c r="A343" s="10"/>
      <c r="B343" s="42"/>
      <c r="C343" s="42"/>
      <c r="D343" s="42" t="s">
        <v>96</v>
      </c>
      <c r="E343" s="99" t="s">
        <v>12</v>
      </c>
      <c r="F343" s="99">
        <v>43</v>
      </c>
      <c r="G343" s="99">
        <v>30</v>
      </c>
      <c r="H343" s="99">
        <v>197</v>
      </c>
      <c r="I343" s="99">
        <v>275</v>
      </c>
      <c r="J343" s="118"/>
      <c r="K343" s="118"/>
      <c r="L343" s="118"/>
    </row>
    <row r="344" spans="1:12" s="55" customFormat="1" ht="12.75" customHeight="1" x14ac:dyDescent="0.25">
      <c r="A344" s="10"/>
      <c r="B344" s="97" t="s">
        <v>212</v>
      </c>
      <c r="C344" s="95" t="s">
        <v>213</v>
      </c>
      <c r="D344" s="38" t="s">
        <v>98</v>
      </c>
      <c r="E344" s="96" t="s">
        <v>12</v>
      </c>
      <c r="F344" s="96">
        <v>24</v>
      </c>
      <c r="G344" s="96">
        <v>13</v>
      </c>
      <c r="H344" s="96">
        <v>97</v>
      </c>
      <c r="I344" s="96">
        <v>163</v>
      </c>
      <c r="J344" s="118"/>
      <c r="K344" s="118"/>
      <c r="L344" s="118"/>
    </row>
    <row r="345" spans="1:12" s="55" customFormat="1" ht="12.75" customHeight="1" x14ac:dyDescent="0.25">
      <c r="A345" s="10"/>
      <c r="B345" s="97"/>
      <c r="C345" s="95"/>
      <c r="D345" s="36" t="s">
        <v>92</v>
      </c>
      <c r="E345" s="98" t="s">
        <v>12</v>
      </c>
      <c r="F345" s="98">
        <v>10</v>
      </c>
      <c r="G345" s="98">
        <v>2</v>
      </c>
      <c r="H345" s="98">
        <v>6</v>
      </c>
      <c r="I345" s="98">
        <v>18</v>
      </c>
      <c r="J345" s="118"/>
      <c r="K345" s="118"/>
      <c r="L345" s="118"/>
    </row>
    <row r="346" spans="1:12" s="55" customFormat="1" ht="12.75" customHeight="1" x14ac:dyDescent="0.25">
      <c r="A346" s="10"/>
      <c r="B346" s="97"/>
      <c r="C346" s="95"/>
      <c r="D346" s="36" t="s">
        <v>93</v>
      </c>
      <c r="E346" s="98" t="s">
        <v>12</v>
      </c>
      <c r="F346" s="98">
        <v>14</v>
      </c>
      <c r="G346" s="98">
        <v>10</v>
      </c>
      <c r="H346" s="98">
        <v>90</v>
      </c>
      <c r="I346" s="98">
        <v>145</v>
      </c>
      <c r="J346" s="118"/>
      <c r="K346" s="118"/>
      <c r="L346" s="118"/>
    </row>
    <row r="347" spans="1:12" s="55" customFormat="1" ht="12.75" customHeight="1" x14ac:dyDescent="0.25">
      <c r="A347" s="10"/>
      <c r="B347" s="97"/>
      <c r="C347" s="95"/>
      <c r="D347" s="38" t="s">
        <v>94</v>
      </c>
      <c r="E347" s="96" t="s">
        <v>12</v>
      </c>
      <c r="F347" s="96">
        <v>20</v>
      </c>
      <c r="G347" s="96">
        <v>18</v>
      </c>
      <c r="H347" s="96">
        <v>29</v>
      </c>
      <c r="I347" s="96">
        <v>44</v>
      </c>
      <c r="J347" s="118"/>
      <c r="K347" s="118"/>
      <c r="L347" s="118"/>
    </row>
    <row r="348" spans="1:12" s="55" customFormat="1" ht="12.75" customHeight="1" x14ac:dyDescent="0.25">
      <c r="A348" s="10"/>
      <c r="B348" s="97"/>
      <c r="C348" s="95"/>
      <c r="D348" s="36" t="s">
        <v>92</v>
      </c>
      <c r="E348" s="98" t="s">
        <v>12</v>
      </c>
      <c r="F348" s="98">
        <v>20</v>
      </c>
      <c r="G348" s="98">
        <v>18</v>
      </c>
      <c r="H348" s="98">
        <v>28</v>
      </c>
      <c r="I348" s="98">
        <v>43</v>
      </c>
      <c r="J348" s="118"/>
      <c r="K348" s="118"/>
      <c r="L348" s="118"/>
    </row>
    <row r="349" spans="1:12" s="55" customFormat="1" ht="12.75" customHeight="1" x14ac:dyDescent="0.25">
      <c r="A349" s="10"/>
      <c r="B349" s="97"/>
      <c r="C349" s="95"/>
      <c r="D349" s="36" t="s">
        <v>95</v>
      </c>
      <c r="E349" s="98" t="s">
        <v>12</v>
      </c>
      <c r="F349" s="98">
        <v>0</v>
      </c>
      <c r="G349" s="98">
        <v>0</v>
      </c>
      <c r="H349" s="98">
        <v>0</v>
      </c>
      <c r="I349" s="98">
        <v>0</v>
      </c>
      <c r="J349" s="118"/>
      <c r="K349" s="118"/>
      <c r="L349" s="118"/>
    </row>
    <row r="350" spans="1:12" s="55" customFormat="1" ht="12.75" customHeight="1" x14ac:dyDescent="0.25">
      <c r="A350" s="10"/>
      <c r="B350" s="42"/>
      <c r="C350" s="42"/>
      <c r="D350" s="42" t="s">
        <v>96</v>
      </c>
      <c r="E350" s="99" t="s">
        <v>12</v>
      </c>
      <c r="F350" s="99">
        <v>44</v>
      </c>
      <c r="G350" s="99">
        <v>31</v>
      </c>
      <c r="H350" s="99">
        <v>126</v>
      </c>
      <c r="I350" s="99">
        <v>207</v>
      </c>
      <c r="J350" s="118"/>
      <c r="K350" s="118"/>
      <c r="L350" s="118"/>
    </row>
    <row r="351" spans="1:12" ht="12.75" customHeight="1" x14ac:dyDescent="0.25">
      <c r="A351" s="10"/>
      <c r="B351" s="97" t="s">
        <v>214</v>
      </c>
      <c r="C351" s="95" t="s">
        <v>215</v>
      </c>
      <c r="D351" s="38" t="s">
        <v>98</v>
      </c>
      <c r="E351" s="96">
        <v>302174</v>
      </c>
      <c r="F351" s="96">
        <v>296791</v>
      </c>
      <c r="G351" s="96">
        <v>278723</v>
      </c>
      <c r="H351" s="96">
        <v>280386</v>
      </c>
      <c r="I351" s="96">
        <v>308145</v>
      </c>
    </row>
    <row r="352" spans="1:12" ht="12.75" customHeight="1" x14ac:dyDescent="0.2">
      <c r="A352" s="10"/>
      <c r="B352" s="97" t="s">
        <v>216</v>
      </c>
      <c r="C352" s="95"/>
      <c r="D352" s="36" t="s">
        <v>92</v>
      </c>
      <c r="E352" s="98">
        <v>214452</v>
      </c>
      <c r="F352" s="98">
        <v>221849</v>
      </c>
      <c r="G352" s="98">
        <v>203784</v>
      </c>
      <c r="H352" s="98">
        <v>199539</v>
      </c>
      <c r="I352" s="98">
        <v>206964</v>
      </c>
    </row>
    <row r="353" spans="1:9" ht="11.4" x14ac:dyDescent="0.2">
      <c r="A353" s="10"/>
      <c r="B353" s="97"/>
      <c r="C353" s="95"/>
      <c r="D353" s="36" t="s">
        <v>93</v>
      </c>
      <c r="E353" s="98">
        <v>44408</v>
      </c>
      <c r="F353" s="98">
        <v>54504</v>
      </c>
      <c r="G353" s="98">
        <v>60410</v>
      </c>
      <c r="H353" s="98">
        <v>66717</v>
      </c>
      <c r="I353" s="98">
        <v>88204</v>
      </c>
    </row>
    <row r="354" spans="1:9" ht="12" x14ac:dyDescent="0.25">
      <c r="A354" s="10"/>
      <c r="B354" s="97"/>
      <c r="C354" s="95"/>
      <c r="D354" s="38" t="s">
        <v>94</v>
      </c>
      <c r="E354" s="96">
        <v>300830</v>
      </c>
      <c r="F354" s="96">
        <v>299610</v>
      </c>
      <c r="G354" s="96">
        <v>283116</v>
      </c>
      <c r="H354" s="96">
        <v>304381</v>
      </c>
      <c r="I354" s="96">
        <v>346068</v>
      </c>
    </row>
    <row r="355" spans="1:9" ht="11.4" x14ac:dyDescent="0.2">
      <c r="A355" s="10"/>
      <c r="B355" s="97"/>
      <c r="C355" s="95"/>
      <c r="D355" s="36" t="s">
        <v>92</v>
      </c>
      <c r="E355" s="98">
        <v>260040</v>
      </c>
      <c r="F355" s="98">
        <v>278465</v>
      </c>
      <c r="G355" s="98">
        <v>267437</v>
      </c>
      <c r="H355" s="98">
        <v>287937</v>
      </c>
      <c r="I355" s="98">
        <v>325680</v>
      </c>
    </row>
    <row r="356" spans="1:9" ht="11.4" x14ac:dyDescent="0.2">
      <c r="A356" s="10"/>
      <c r="B356" s="97"/>
      <c r="C356" s="95"/>
      <c r="D356" s="36" t="s">
        <v>95</v>
      </c>
      <c r="E356" s="98">
        <v>1129</v>
      </c>
      <c r="F356" s="98">
        <v>1687</v>
      </c>
      <c r="G356" s="98">
        <v>1644</v>
      </c>
      <c r="H356" s="98">
        <v>1613</v>
      </c>
      <c r="I356" s="98">
        <v>1480</v>
      </c>
    </row>
    <row r="357" spans="1:9" s="55" customFormat="1" ht="12" x14ac:dyDescent="0.25">
      <c r="A357" s="10"/>
      <c r="B357" s="42"/>
      <c r="C357" s="42"/>
      <c r="D357" s="42" t="s">
        <v>96</v>
      </c>
      <c r="E357" s="99">
        <v>603470</v>
      </c>
      <c r="F357" s="99">
        <v>596476</v>
      </c>
      <c r="G357" s="99">
        <v>562008</v>
      </c>
      <c r="H357" s="99">
        <v>584832</v>
      </c>
      <c r="I357" s="99">
        <v>654280</v>
      </c>
    </row>
    <row r="358" spans="1:9" s="55" customFormat="1" ht="12" x14ac:dyDescent="0.25">
      <c r="A358" s="10"/>
      <c r="B358" s="97" t="s">
        <v>217</v>
      </c>
      <c r="C358" s="95" t="s">
        <v>218</v>
      </c>
      <c r="D358" s="38" t="s">
        <v>98</v>
      </c>
      <c r="E358" s="96" t="s">
        <v>12</v>
      </c>
      <c r="F358" s="96">
        <v>20926</v>
      </c>
      <c r="G358" s="96">
        <v>32605</v>
      </c>
      <c r="H358" s="96">
        <v>34799</v>
      </c>
      <c r="I358" s="96">
        <v>37097</v>
      </c>
    </row>
    <row r="359" spans="1:9" s="55" customFormat="1" ht="12" x14ac:dyDescent="0.25">
      <c r="A359" s="10"/>
      <c r="B359" s="97"/>
      <c r="C359" s="95"/>
      <c r="D359" s="36" t="s">
        <v>92</v>
      </c>
      <c r="E359" s="98" t="s">
        <v>12</v>
      </c>
      <c r="F359" s="98">
        <v>17069</v>
      </c>
      <c r="G359" s="98">
        <v>27647</v>
      </c>
      <c r="H359" s="98">
        <v>29727</v>
      </c>
      <c r="I359" s="98">
        <v>31003</v>
      </c>
    </row>
    <row r="360" spans="1:9" s="55" customFormat="1" ht="12" x14ac:dyDescent="0.25">
      <c r="A360" s="10"/>
      <c r="B360" s="97"/>
      <c r="C360" s="95"/>
      <c r="D360" s="36" t="s">
        <v>93</v>
      </c>
      <c r="E360" s="98" t="s">
        <v>12</v>
      </c>
      <c r="F360" s="98">
        <v>2158</v>
      </c>
      <c r="G360" s="98">
        <v>3558</v>
      </c>
      <c r="H360" s="98">
        <v>3886</v>
      </c>
      <c r="I360" s="98">
        <v>4914</v>
      </c>
    </row>
    <row r="361" spans="1:9" s="55" customFormat="1" ht="12" x14ac:dyDescent="0.25">
      <c r="A361" s="10"/>
      <c r="B361" s="97"/>
      <c r="C361" s="95"/>
      <c r="D361" s="38" t="s">
        <v>94</v>
      </c>
      <c r="E361" s="96" t="s">
        <v>12</v>
      </c>
      <c r="F361" s="96">
        <v>13386</v>
      </c>
      <c r="G361" s="96">
        <v>20170</v>
      </c>
      <c r="H361" s="96">
        <v>21049</v>
      </c>
      <c r="I361" s="96">
        <v>21099</v>
      </c>
    </row>
    <row r="362" spans="1:9" s="55" customFormat="1" ht="12" x14ac:dyDescent="0.25">
      <c r="A362" s="10"/>
      <c r="B362" s="97"/>
      <c r="C362" s="95"/>
      <c r="D362" s="36" t="s">
        <v>92</v>
      </c>
      <c r="E362" s="98" t="s">
        <v>12</v>
      </c>
      <c r="F362" s="98">
        <v>12228</v>
      </c>
      <c r="G362" s="98">
        <v>19235</v>
      </c>
      <c r="H362" s="98">
        <v>20299</v>
      </c>
      <c r="I362" s="98">
        <v>20332</v>
      </c>
    </row>
    <row r="363" spans="1:9" s="55" customFormat="1" ht="12" x14ac:dyDescent="0.25">
      <c r="A363" s="10"/>
      <c r="B363" s="97"/>
      <c r="C363" s="95"/>
      <c r="D363" s="36" t="s">
        <v>95</v>
      </c>
      <c r="E363" s="98" t="s">
        <v>12</v>
      </c>
      <c r="F363" s="98">
        <v>122</v>
      </c>
      <c r="G363" s="98">
        <v>77</v>
      </c>
      <c r="H363" s="98">
        <v>87</v>
      </c>
      <c r="I363" s="98">
        <v>63</v>
      </c>
    </row>
    <row r="364" spans="1:9" s="55" customFormat="1" ht="12" x14ac:dyDescent="0.25">
      <c r="A364" s="10"/>
      <c r="B364" s="42"/>
      <c r="C364" s="42"/>
      <c r="D364" s="42" t="s">
        <v>96</v>
      </c>
      <c r="E364" s="99" t="s">
        <v>12</v>
      </c>
      <c r="F364" s="99">
        <v>34318</v>
      </c>
      <c r="G364" s="99">
        <v>52777</v>
      </c>
      <c r="H364" s="99">
        <v>55857</v>
      </c>
      <c r="I364" s="99">
        <v>58207</v>
      </c>
    </row>
    <row r="365" spans="1:9" s="55" customFormat="1" ht="12" x14ac:dyDescent="0.25">
      <c r="A365" s="10"/>
      <c r="B365" s="97" t="s">
        <v>219</v>
      </c>
      <c r="C365" s="95" t="s">
        <v>220</v>
      </c>
      <c r="D365" s="38" t="s">
        <v>98</v>
      </c>
      <c r="E365" s="96" t="s">
        <v>12</v>
      </c>
      <c r="F365" s="96">
        <v>4302</v>
      </c>
      <c r="G365" s="96">
        <v>8229</v>
      </c>
      <c r="H365" s="96">
        <v>9295</v>
      </c>
      <c r="I365" s="96">
        <v>11308</v>
      </c>
    </row>
    <row r="366" spans="1:9" s="55" customFormat="1" ht="12" x14ac:dyDescent="0.25">
      <c r="A366" s="10"/>
      <c r="B366" s="97"/>
      <c r="C366" s="95"/>
      <c r="D366" s="36" t="s">
        <v>92</v>
      </c>
      <c r="E366" s="98" t="s">
        <v>12</v>
      </c>
      <c r="F366" s="98">
        <v>1638</v>
      </c>
      <c r="G366" s="98">
        <v>3037</v>
      </c>
      <c r="H366" s="98">
        <v>3223</v>
      </c>
      <c r="I366" s="113">
        <v>3671</v>
      </c>
    </row>
    <row r="367" spans="1:9" s="55" customFormat="1" ht="12" x14ac:dyDescent="0.25">
      <c r="A367" s="10"/>
      <c r="B367" s="97"/>
      <c r="C367" s="95"/>
      <c r="D367" s="36" t="s">
        <v>93</v>
      </c>
      <c r="E367" s="98" t="s">
        <v>12</v>
      </c>
      <c r="F367" s="98">
        <v>2335</v>
      </c>
      <c r="G367" s="98">
        <v>4898</v>
      </c>
      <c r="H367" s="98">
        <v>5778</v>
      </c>
      <c r="I367" s="113">
        <v>7295</v>
      </c>
    </row>
    <row r="368" spans="1:9" s="55" customFormat="1" ht="12" x14ac:dyDescent="0.25">
      <c r="A368" s="10"/>
      <c r="B368" s="97"/>
      <c r="C368" s="95"/>
      <c r="D368" s="38" t="s">
        <v>94</v>
      </c>
      <c r="E368" s="96" t="s">
        <v>12</v>
      </c>
      <c r="F368" s="96">
        <v>1965</v>
      </c>
      <c r="G368" s="96">
        <v>2991</v>
      </c>
      <c r="H368" s="96">
        <v>3228</v>
      </c>
      <c r="I368" s="114">
        <v>3376</v>
      </c>
    </row>
    <row r="369" spans="1:9" s="55" customFormat="1" ht="12" x14ac:dyDescent="0.25">
      <c r="A369" s="10"/>
      <c r="B369" s="97"/>
      <c r="C369" s="95"/>
      <c r="D369" s="36" t="s">
        <v>92</v>
      </c>
      <c r="E369" s="98" t="s">
        <v>12</v>
      </c>
      <c r="F369" s="98">
        <v>1755</v>
      </c>
      <c r="G369" s="98">
        <v>2817</v>
      </c>
      <c r="H369" s="98">
        <v>3070</v>
      </c>
      <c r="I369" s="113">
        <v>3238</v>
      </c>
    </row>
    <row r="370" spans="1:9" s="55" customFormat="1" ht="12" x14ac:dyDescent="0.25">
      <c r="A370" s="10"/>
      <c r="B370" s="97"/>
      <c r="C370" s="95"/>
      <c r="D370" s="36" t="s">
        <v>95</v>
      </c>
      <c r="E370" s="98" t="s">
        <v>12</v>
      </c>
      <c r="F370" s="98">
        <v>10</v>
      </c>
      <c r="G370" s="98">
        <v>25</v>
      </c>
      <c r="H370" s="98">
        <v>33</v>
      </c>
      <c r="I370" s="113">
        <v>13</v>
      </c>
    </row>
    <row r="371" spans="1:9" s="55" customFormat="1" ht="12" x14ac:dyDescent="0.25">
      <c r="A371" s="10"/>
      <c r="B371" s="42"/>
      <c r="C371" s="42"/>
      <c r="D371" s="42" t="s">
        <v>96</v>
      </c>
      <c r="E371" s="99" t="s">
        <v>12</v>
      </c>
      <c r="F371" s="99">
        <v>6267</v>
      </c>
      <c r="G371" s="99">
        <v>11220</v>
      </c>
      <c r="H371" s="99">
        <v>12523</v>
      </c>
      <c r="I371" s="99">
        <v>14686</v>
      </c>
    </row>
    <row r="372" spans="1:9" s="55" customFormat="1" ht="12" x14ac:dyDescent="0.25">
      <c r="A372" s="10"/>
      <c r="B372" s="97" t="s">
        <v>221</v>
      </c>
      <c r="C372" s="95" t="s">
        <v>222</v>
      </c>
      <c r="D372" s="38" t="s">
        <v>98</v>
      </c>
      <c r="E372" s="96" t="s">
        <v>12</v>
      </c>
      <c r="F372" s="96">
        <v>654</v>
      </c>
      <c r="G372" s="96">
        <v>1340</v>
      </c>
      <c r="H372" s="96">
        <v>1592</v>
      </c>
      <c r="I372" s="96">
        <v>1747</v>
      </c>
    </row>
    <row r="373" spans="1:9" s="55" customFormat="1" ht="12" x14ac:dyDescent="0.25">
      <c r="A373" s="10"/>
      <c r="B373" s="97"/>
      <c r="C373" s="95"/>
      <c r="D373" s="36" t="s">
        <v>92</v>
      </c>
      <c r="E373" s="98" t="s">
        <v>12</v>
      </c>
      <c r="F373" s="98">
        <v>218</v>
      </c>
      <c r="G373" s="98">
        <v>441</v>
      </c>
      <c r="H373" s="98">
        <v>540</v>
      </c>
      <c r="I373" s="98">
        <v>571</v>
      </c>
    </row>
    <row r="374" spans="1:9" s="55" customFormat="1" ht="12" x14ac:dyDescent="0.25">
      <c r="A374" s="10"/>
      <c r="B374" s="97"/>
      <c r="C374" s="95"/>
      <c r="D374" s="36" t="s">
        <v>93</v>
      </c>
      <c r="E374" s="98" t="s">
        <v>12</v>
      </c>
      <c r="F374" s="98">
        <v>415</v>
      </c>
      <c r="G374" s="98">
        <v>877</v>
      </c>
      <c r="H374" s="98">
        <v>1018</v>
      </c>
      <c r="I374" s="98">
        <v>1150</v>
      </c>
    </row>
    <row r="375" spans="1:9" s="55" customFormat="1" ht="12" x14ac:dyDescent="0.25">
      <c r="A375" s="10"/>
      <c r="B375" s="97"/>
      <c r="C375" s="95"/>
      <c r="D375" s="38" t="s">
        <v>94</v>
      </c>
      <c r="E375" s="96" t="s">
        <v>12</v>
      </c>
      <c r="F375" s="96">
        <v>291</v>
      </c>
      <c r="G375" s="96">
        <v>373</v>
      </c>
      <c r="H375" s="96">
        <v>443</v>
      </c>
      <c r="I375" s="96">
        <v>478</v>
      </c>
    </row>
    <row r="376" spans="1:9" s="55" customFormat="1" ht="12" x14ac:dyDescent="0.25">
      <c r="A376" s="10"/>
      <c r="B376" s="97"/>
      <c r="C376" s="95"/>
      <c r="D376" s="36" t="s">
        <v>92</v>
      </c>
      <c r="E376" s="98" t="s">
        <v>12</v>
      </c>
      <c r="F376" s="98">
        <v>275</v>
      </c>
      <c r="G376" s="98">
        <v>362</v>
      </c>
      <c r="H376" s="98">
        <v>421</v>
      </c>
      <c r="I376" s="98">
        <v>466</v>
      </c>
    </row>
    <row r="377" spans="1:9" s="55" customFormat="1" ht="12" x14ac:dyDescent="0.25">
      <c r="A377" s="10"/>
      <c r="B377" s="97"/>
      <c r="C377" s="95"/>
      <c r="D377" s="36" t="s">
        <v>95</v>
      </c>
      <c r="E377" s="98" t="s">
        <v>12</v>
      </c>
      <c r="F377" s="98">
        <v>1</v>
      </c>
      <c r="G377" s="98">
        <v>4</v>
      </c>
      <c r="H377" s="98">
        <v>4</v>
      </c>
      <c r="I377" s="98">
        <v>4</v>
      </c>
    </row>
    <row r="378" spans="1:9" s="55" customFormat="1" ht="12" x14ac:dyDescent="0.25">
      <c r="A378" s="10"/>
      <c r="B378" s="42"/>
      <c r="C378" s="42"/>
      <c r="D378" s="42" t="s">
        <v>96</v>
      </c>
      <c r="E378" s="99" t="s">
        <v>12</v>
      </c>
      <c r="F378" s="99">
        <v>945</v>
      </c>
      <c r="G378" s="99">
        <v>1713</v>
      </c>
      <c r="H378" s="99">
        <v>2035</v>
      </c>
      <c r="I378" s="99">
        <v>2225</v>
      </c>
    </row>
    <row r="379" spans="1:9" s="55" customFormat="1" ht="12" x14ac:dyDescent="0.25">
      <c r="A379" s="10"/>
      <c r="B379" s="97" t="s">
        <v>223</v>
      </c>
      <c r="C379" s="95" t="s">
        <v>224</v>
      </c>
      <c r="D379" s="38" t="s">
        <v>98</v>
      </c>
      <c r="E379" s="96" t="s">
        <v>12</v>
      </c>
      <c r="F379" s="96">
        <v>939</v>
      </c>
      <c r="G379" s="96">
        <v>1558</v>
      </c>
      <c r="H379" s="96">
        <v>1575</v>
      </c>
      <c r="I379" s="96">
        <v>2208</v>
      </c>
    </row>
    <row r="380" spans="1:9" s="55" customFormat="1" ht="12" x14ac:dyDescent="0.25">
      <c r="A380" s="10"/>
      <c r="B380" s="97"/>
      <c r="C380" s="95"/>
      <c r="D380" s="36" t="s">
        <v>92</v>
      </c>
      <c r="E380" s="98" t="s">
        <v>12</v>
      </c>
      <c r="F380" s="98">
        <v>226</v>
      </c>
      <c r="G380" s="98">
        <v>346</v>
      </c>
      <c r="H380" s="98">
        <v>336</v>
      </c>
      <c r="I380" s="98">
        <v>353</v>
      </c>
    </row>
    <row r="381" spans="1:9" s="55" customFormat="1" ht="12" x14ac:dyDescent="0.25">
      <c r="A381" s="10"/>
      <c r="B381" s="97"/>
      <c r="C381" s="95"/>
      <c r="D381" s="36" t="s">
        <v>93</v>
      </c>
      <c r="E381" s="98" t="s">
        <v>12</v>
      </c>
      <c r="F381" s="98">
        <v>678</v>
      </c>
      <c r="G381" s="98">
        <v>1166</v>
      </c>
      <c r="H381" s="98">
        <v>1193</v>
      </c>
      <c r="I381" s="98">
        <v>1814</v>
      </c>
    </row>
    <row r="382" spans="1:9" s="55" customFormat="1" ht="12" x14ac:dyDescent="0.25">
      <c r="A382" s="10"/>
      <c r="B382" s="97"/>
      <c r="C382" s="95"/>
      <c r="D382" s="38" t="s">
        <v>94</v>
      </c>
      <c r="E382" s="96" t="s">
        <v>12</v>
      </c>
      <c r="F382" s="96">
        <v>202</v>
      </c>
      <c r="G382" s="96">
        <v>273</v>
      </c>
      <c r="H382" s="96">
        <v>250</v>
      </c>
      <c r="I382" s="96">
        <v>249</v>
      </c>
    </row>
    <row r="383" spans="1:9" s="55" customFormat="1" ht="12" x14ac:dyDescent="0.25">
      <c r="A383" s="10"/>
      <c r="B383" s="97"/>
      <c r="C383" s="95"/>
      <c r="D383" s="36" t="s">
        <v>92</v>
      </c>
      <c r="E383" s="98" t="s">
        <v>12</v>
      </c>
      <c r="F383" s="98">
        <v>183</v>
      </c>
      <c r="G383" s="98">
        <v>257</v>
      </c>
      <c r="H383" s="98">
        <v>233</v>
      </c>
      <c r="I383" s="98">
        <v>245</v>
      </c>
    </row>
    <row r="384" spans="1:9" s="55" customFormat="1" ht="12" x14ac:dyDescent="0.25">
      <c r="A384" s="10"/>
      <c r="B384" s="97"/>
      <c r="C384" s="95"/>
      <c r="D384" s="36" t="s">
        <v>95</v>
      </c>
      <c r="E384" s="98" t="s">
        <v>12</v>
      </c>
      <c r="F384" s="98">
        <v>7</v>
      </c>
      <c r="G384" s="98">
        <v>6</v>
      </c>
      <c r="H384" s="98">
        <v>5</v>
      </c>
      <c r="I384" s="98">
        <v>2</v>
      </c>
    </row>
    <row r="385" spans="1:9" s="55" customFormat="1" ht="12" x14ac:dyDescent="0.25">
      <c r="A385" s="10"/>
      <c r="B385" s="42"/>
      <c r="C385" s="42"/>
      <c r="D385" s="42" t="s">
        <v>96</v>
      </c>
      <c r="E385" s="99" t="s">
        <v>12</v>
      </c>
      <c r="F385" s="99">
        <v>1141</v>
      </c>
      <c r="G385" s="99">
        <v>1831</v>
      </c>
      <c r="H385" s="99">
        <v>1825</v>
      </c>
      <c r="I385" s="99">
        <v>2457</v>
      </c>
    </row>
    <row r="386" spans="1:9" s="55" customFormat="1" ht="12" x14ac:dyDescent="0.25">
      <c r="A386" s="10"/>
      <c r="B386" s="24" t="s">
        <v>225</v>
      </c>
      <c r="C386" s="26"/>
      <c r="D386" s="26"/>
      <c r="E386" s="26">
        <v>2010</v>
      </c>
      <c r="F386" s="26">
        <v>2011</v>
      </c>
      <c r="G386" s="27">
        <v>2012</v>
      </c>
      <c r="H386" s="27">
        <v>2013</v>
      </c>
      <c r="I386" s="27">
        <v>2014</v>
      </c>
    </row>
    <row r="387" spans="1:9" s="55" customFormat="1" ht="12" x14ac:dyDescent="0.25">
      <c r="A387" s="10"/>
      <c r="B387" s="97" t="s">
        <v>226</v>
      </c>
      <c r="C387" s="95" t="s">
        <v>227</v>
      </c>
      <c r="D387" s="38" t="s">
        <v>98</v>
      </c>
      <c r="E387" s="96" t="s">
        <v>12</v>
      </c>
      <c r="F387" s="96">
        <v>3190</v>
      </c>
      <c r="G387" s="96">
        <v>4844</v>
      </c>
      <c r="H387" s="96">
        <v>5365</v>
      </c>
      <c r="I387" s="96">
        <v>7133</v>
      </c>
    </row>
    <row r="388" spans="1:9" s="55" customFormat="1" ht="12" x14ac:dyDescent="0.25">
      <c r="A388" s="10"/>
      <c r="B388" s="97" t="s">
        <v>228</v>
      </c>
      <c r="C388" s="95"/>
      <c r="D388" s="36" t="s">
        <v>92</v>
      </c>
      <c r="E388" s="98" t="s">
        <v>12</v>
      </c>
      <c r="F388" s="98">
        <v>684</v>
      </c>
      <c r="G388" s="98">
        <v>974</v>
      </c>
      <c r="H388" s="98">
        <v>987</v>
      </c>
      <c r="I388" s="113">
        <v>1113</v>
      </c>
    </row>
    <row r="389" spans="1:9" s="55" customFormat="1" ht="12" x14ac:dyDescent="0.25">
      <c r="A389" s="10"/>
      <c r="B389" s="97"/>
      <c r="C389" s="95"/>
      <c r="D389" s="36" t="s">
        <v>93</v>
      </c>
      <c r="E389" s="98" t="s">
        <v>12</v>
      </c>
      <c r="F389" s="98">
        <v>2388</v>
      </c>
      <c r="G389" s="98">
        <v>3763</v>
      </c>
      <c r="H389" s="98">
        <v>4243</v>
      </c>
      <c r="I389" s="113">
        <v>5880</v>
      </c>
    </row>
    <row r="390" spans="1:9" s="55" customFormat="1" ht="12" x14ac:dyDescent="0.25">
      <c r="A390" s="10"/>
      <c r="B390" s="97"/>
      <c r="C390" s="95"/>
      <c r="D390" s="38" t="s">
        <v>94</v>
      </c>
      <c r="E390" s="96" t="s">
        <v>12</v>
      </c>
      <c r="F390" s="96">
        <v>800</v>
      </c>
      <c r="G390" s="96">
        <v>1018</v>
      </c>
      <c r="H390" s="96">
        <v>1049</v>
      </c>
      <c r="I390" s="114">
        <v>1237</v>
      </c>
    </row>
    <row r="391" spans="1:9" s="55" customFormat="1" ht="12" x14ac:dyDescent="0.25">
      <c r="A391" s="10"/>
      <c r="B391" s="97"/>
      <c r="C391" s="95"/>
      <c r="D391" s="36" t="s">
        <v>92</v>
      </c>
      <c r="E391" s="98" t="s">
        <v>12</v>
      </c>
      <c r="F391" s="98">
        <v>726</v>
      </c>
      <c r="G391" s="98">
        <v>940</v>
      </c>
      <c r="H391" s="98">
        <v>983</v>
      </c>
      <c r="I391" s="113">
        <v>1145</v>
      </c>
    </row>
    <row r="392" spans="1:9" s="55" customFormat="1" ht="12" x14ac:dyDescent="0.25">
      <c r="A392" s="10"/>
      <c r="B392" s="97"/>
      <c r="C392" s="95"/>
      <c r="D392" s="36" t="s">
        <v>95</v>
      </c>
      <c r="E392" s="98" t="s">
        <v>12</v>
      </c>
      <c r="F392" s="98">
        <v>20</v>
      </c>
      <c r="G392" s="98">
        <v>24</v>
      </c>
      <c r="H392" s="98">
        <v>22</v>
      </c>
      <c r="I392" s="113">
        <v>20</v>
      </c>
    </row>
    <row r="393" spans="1:9" s="55" customFormat="1" ht="12" x14ac:dyDescent="0.25">
      <c r="A393" s="10"/>
      <c r="B393" s="42"/>
      <c r="C393" s="42"/>
      <c r="D393" s="42" t="s">
        <v>96</v>
      </c>
      <c r="E393" s="99" t="s">
        <v>12</v>
      </c>
      <c r="F393" s="99">
        <v>3991</v>
      </c>
      <c r="G393" s="99">
        <v>5863</v>
      </c>
      <c r="H393" s="99">
        <v>6414</v>
      </c>
      <c r="I393" s="99">
        <v>8371</v>
      </c>
    </row>
    <row r="394" spans="1:9" s="55" customFormat="1" ht="12" x14ac:dyDescent="0.25">
      <c r="A394" s="10"/>
      <c r="B394" s="45" t="s">
        <v>229</v>
      </c>
      <c r="C394" s="46" t="s">
        <v>12</v>
      </c>
      <c r="D394" s="88" t="s">
        <v>91</v>
      </c>
      <c r="E394" s="48">
        <v>1185889</v>
      </c>
      <c r="F394" s="48">
        <v>1078555</v>
      </c>
      <c r="G394" s="119">
        <v>1146031</v>
      </c>
      <c r="H394" s="50">
        <v>1098929</v>
      </c>
      <c r="I394" s="50">
        <v>1090425</v>
      </c>
    </row>
    <row r="395" spans="1:9" s="55" customFormat="1" ht="12" x14ac:dyDescent="0.25">
      <c r="A395" s="10"/>
      <c r="B395" s="120" t="s">
        <v>201</v>
      </c>
      <c r="C395" s="46"/>
      <c r="D395" s="51" t="s">
        <v>92</v>
      </c>
      <c r="E395" s="52" t="s">
        <v>12</v>
      </c>
      <c r="F395" s="52" t="s">
        <v>12</v>
      </c>
      <c r="G395" s="53" t="s">
        <v>12</v>
      </c>
      <c r="H395" s="54" t="s">
        <v>12</v>
      </c>
      <c r="I395" s="54" t="s">
        <v>12</v>
      </c>
    </row>
    <row r="396" spans="1:9" s="55" customFormat="1" ht="12" x14ac:dyDescent="0.25">
      <c r="A396" s="10"/>
      <c r="B396" s="120"/>
      <c r="C396" s="46"/>
      <c r="D396" s="51" t="s">
        <v>93</v>
      </c>
      <c r="E396" s="52" t="s">
        <v>12</v>
      </c>
      <c r="F396" s="52" t="s">
        <v>12</v>
      </c>
      <c r="G396" s="53" t="s">
        <v>12</v>
      </c>
      <c r="H396" s="54" t="s">
        <v>12</v>
      </c>
      <c r="I396" s="54" t="s">
        <v>12</v>
      </c>
    </row>
    <row r="397" spans="1:9" s="55" customFormat="1" ht="12" x14ac:dyDescent="0.25">
      <c r="A397" s="10"/>
      <c r="B397" s="120"/>
      <c r="C397" s="46"/>
      <c r="D397" s="88" t="s">
        <v>94</v>
      </c>
      <c r="E397" s="48">
        <v>1760361</v>
      </c>
      <c r="F397" s="48">
        <v>1704900</v>
      </c>
      <c r="G397" s="49">
        <v>2474840</v>
      </c>
      <c r="H397" s="50">
        <v>2440094</v>
      </c>
      <c r="I397" s="50">
        <v>2448643</v>
      </c>
    </row>
    <row r="398" spans="1:9" s="55" customFormat="1" ht="12" x14ac:dyDescent="0.25">
      <c r="A398" s="10"/>
      <c r="B398" s="45"/>
      <c r="C398" s="46"/>
      <c r="D398" s="51" t="s">
        <v>92</v>
      </c>
      <c r="E398" s="52" t="s">
        <v>12</v>
      </c>
      <c r="F398" s="52" t="s">
        <v>12</v>
      </c>
      <c r="G398" s="53" t="s">
        <v>12</v>
      </c>
      <c r="H398" s="54" t="s">
        <v>12</v>
      </c>
      <c r="I398" s="54" t="s">
        <v>12</v>
      </c>
    </row>
    <row r="399" spans="1:9" s="55" customFormat="1" ht="12" x14ac:dyDescent="0.25">
      <c r="A399" s="10"/>
      <c r="B399" s="45"/>
      <c r="C399" s="46"/>
      <c r="D399" s="51" t="s">
        <v>95</v>
      </c>
      <c r="E399" s="52" t="s">
        <v>12</v>
      </c>
      <c r="F399" s="52" t="s">
        <v>12</v>
      </c>
      <c r="G399" s="53" t="s">
        <v>12</v>
      </c>
      <c r="H399" s="54" t="s">
        <v>12</v>
      </c>
      <c r="I399" s="54" t="s">
        <v>12</v>
      </c>
    </row>
    <row r="400" spans="1:9" s="55" customFormat="1" ht="12" x14ac:dyDescent="0.25">
      <c r="A400" s="10"/>
      <c r="B400" s="56"/>
      <c r="C400" s="121"/>
      <c r="D400" s="56" t="s">
        <v>96</v>
      </c>
      <c r="E400" s="122">
        <v>2955508</v>
      </c>
      <c r="F400" s="122">
        <v>2789919</v>
      </c>
      <c r="G400" s="123">
        <v>3654722</v>
      </c>
      <c r="H400" s="91">
        <v>3560707</v>
      </c>
      <c r="I400" s="91">
        <v>3558841</v>
      </c>
    </row>
    <row r="401" spans="1:9" s="65" customFormat="1" ht="12" x14ac:dyDescent="0.25">
      <c r="A401" s="10"/>
      <c r="B401" s="58" t="s">
        <v>230</v>
      </c>
      <c r="C401" s="59" t="s">
        <v>12</v>
      </c>
      <c r="D401" s="70" t="s">
        <v>98</v>
      </c>
      <c r="E401" s="72">
        <v>556929</v>
      </c>
      <c r="F401" s="72">
        <v>589115</v>
      </c>
      <c r="G401" s="73">
        <v>608728</v>
      </c>
      <c r="H401" s="74">
        <v>635065</v>
      </c>
      <c r="I401" s="74">
        <v>668801</v>
      </c>
    </row>
    <row r="402" spans="1:9" s="65" customFormat="1" ht="11.4" x14ac:dyDescent="0.2">
      <c r="A402" s="10"/>
      <c r="B402" s="124" t="s">
        <v>201</v>
      </c>
      <c r="C402" s="59"/>
      <c r="D402" s="66" t="s">
        <v>92</v>
      </c>
      <c r="E402" s="67">
        <v>421648</v>
      </c>
      <c r="F402" s="67">
        <v>465438</v>
      </c>
      <c r="G402" s="68">
        <v>483788</v>
      </c>
      <c r="H402" s="69">
        <v>503602</v>
      </c>
      <c r="I402" s="69">
        <v>507209</v>
      </c>
    </row>
    <row r="403" spans="1:9" s="65" customFormat="1" ht="11.4" x14ac:dyDescent="0.2">
      <c r="A403" s="10"/>
      <c r="B403" s="59"/>
      <c r="C403" s="59"/>
      <c r="D403" s="66" t="s">
        <v>93</v>
      </c>
      <c r="E403" s="67">
        <v>67898</v>
      </c>
      <c r="F403" s="67">
        <v>85363</v>
      </c>
      <c r="G403" s="68">
        <v>95877</v>
      </c>
      <c r="H403" s="69">
        <v>108839</v>
      </c>
      <c r="I403" s="69">
        <v>138277</v>
      </c>
    </row>
    <row r="404" spans="1:9" s="65" customFormat="1" ht="12" x14ac:dyDescent="0.25">
      <c r="A404" s="10"/>
      <c r="B404" s="59"/>
      <c r="C404" s="59"/>
      <c r="D404" s="70" t="s">
        <v>99</v>
      </c>
      <c r="E404" s="71">
        <v>609808</v>
      </c>
      <c r="F404" s="72">
        <v>660751</v>
      </c>
      <c r="G404" s="73">
        <v>680712</v>
      </c>
      <c r="H404" s="74">
        <v>726830</v>
      </c>
      <c r="I404" s="74">
        <v>767284</v>
      </c>
    </row>
    <row r="405" spans="1:9" s="65" customFormat="1" ht="11.4" x14ac:dyDescent="0.2">
      <c r="A405" s="10"/>
      <c r="B405" s="124" t="s">
        <v>231</v>
      </c>
      <c r="C405" s="59"/>
      <c r="D405" s="66" t="s">
        <v>92</v>
      </c>
      <c r="E405" s="76">
        <v>533541</v>
      </c>
      <c r="F405" s="67">
        <v>609763</v>
      </c>
      <c r="G405" s="68">
        <v>644718</v>
      </c>
      <c r="H405" s="69">
        <v>696608</v>
      </c>
      <c r="I405" s="69">
        <v>734595</v>
      </c>
    </row>
    <row r="406" spans="1:9" s="65" customFormat="1" ht="11.4" x14ac:dyDescent="0.2">
      <c r="A406" s="10"/>
      <c r="B406" s="124" t="s">
        <v>232</v>
      </c>
      <c r="C406" s="59"/>
      <c r="D406" s="66" t="s">
        <v>95</v>
      </c>
      <c r="E406" s="76">
        <v>1855</v>
      </c>
      <c r="F406" s="67">
        <v>4368</v>
      </c>
      <c r="G406" s="68">
        <v>2876</v>
      </c>
      <c r="H406" s="69">
        <v>3138</v>
      </c>
      <c r="I406" s="69">
        <v>3144</v>
      </c>
    </row>
    <row r="407" spans="1:9" s="75" customFormat="1" ht="12" x14ac:dyDescent="0.25">
      <c r="A407" s="10"/>
      <c r="B407" s="77"/>
      <c r="C407" s="78"/>
      <c r="D407" s="77" t="s">
        <v>96</v>
      </c>
      <c r="E407" s="79">
        <v>1167718</v>
      </c>
      <c r="F407" s="79">
        <v>1250115</v>
      </c>
      <c r="G407" s="80">
        <v>1289585</v>
      </c>
      <c r="H407" s="81">
        <v>1362095</v>
      </c>
      <c r="I407" s="81">
        <v>1436339</v>
      </c>
    </row>
    <row r="408" spans="1:9" s="65" customFormat="1" ht="12" x14ac:dyDescent="0.25">
      <c r="A408" s="10"/>
      <c r="B408" s="58" t="s">
        <v>233</v>
      </c>
      <c r="C408" s="59" t="s">
        <v>12</v>
      </c>
      <c r="D408" s="70" t="s">
        <v>98</v>
      </c>
      <c r="E408" s="72">
        <v>628960</v>
      </c>
      <c r="F408" s="72">
        <v>489440</v>
      </c>
      <c r="G408" s="73">
        <v>537303</v>
      </c>
      <c r="H408" s="74">
        <v>463864</v>
      </c>
      <c r="I408" s="74">
        <v>421624</v>
      </c>
    </row>
    <row r="409" spans="1:9" s="65" customFormat="1" ht="11.4" x14ac:dyDescent="0.2">
      <c r="A409" s="10"/>
      <c r="B409" s="58"/>
      <c r="C409" s="59"/>
      <c r="D409" s="66" t="s">
        <v>92</v>
      </c>
      <c r="E409" s="67" t="s">
        <v>12</v>
      </c>
      <c r="F409" s="67" t="s">
        <v>12</v>
      </c>
      <c r="G409" s="68" t="s">
        <v>12</v>
      </c>
      <c r="H409" s="69" t="s">
        <v>12</v>
      </c>
      <c r="I409" s="69" t="s">
        <v>12</v>
      </c>
    </row>
    <row r="410" spans="1:9" s="65" customFormat="1" ht="11.4" x14ac:dyDescent="0.2">
      <c r="A410" s="10"/>
      <c r="B410" s="58"/>
      <c r="C410" s="59"/>
      <c r="D410" s="66" t="s">
        <v>93</v>
      </c>
      <c r="E410" s="67" t="s">
        <v>12</v>
      </c>
      <c r="F410" s="67" t="s">
        <v>12</v>
      </c>
      <c r="G410" s="68" t="s">
        <v>12</v>
      </c>
      <c r="H410" s="69" t="s">
        <v>12</v>
      </c>
      <c r="I410" s="69" t="s">
        <v>12</v>
      </c>
    </row>
    <row r="411" spans="1:9" s="65" customFormat="1" ht="12" x14ac:dyDescent="0.25">
      <c r="A411" s="10"/>
      <c r="B411" s="58"/>
      <c r="C411" s="59"/>
      <c r="D411" s="70" t="s">
        <v>99</v>
      </c>
      <c r="E411" s="71">
        <v>1150553</v>
      </c>
      <c r="F411" s="72">
        <v>1044149</v>
      </c>
      <c r="G411" s="73">
        <v>1794128</v>
      </c>
      <c r="H411" s="74">
        <v>1713264</v>
      </c>
      <c r="I411" s="74">
        <v>1681359</v>
      </c>
    </row>
    <row r="412" spans="1:9" s="65" customFormat="1" ht="11.4" x14ac:dyDescent="0.2">
      <c r="A412" s="10"/>
      <c r="B412" s="58"/>
      <c r="C412" s="59"/>
      <c r="D412" s="66" t="s">
        <v>92</v>
      </c>
      <c r="E412" s="76" t="s">
        <v>12</v>
      </c>
      <c r="F412" s="67" t="s">
        <v>12</v>
      </c>
      <c r="G412" s="68" t="s">
        <v>12</v>
      </c>
      <c r="H412" s="69" t="s">
        <v>12</v>
      </c>
      <c r="I412" s="69" t="s">
        <v>12</v>
      </c>
    </row>
    <row r="413" spans="1:9" s="65" customFormat="1" ht="11.4" x14ac:dyDescent="0.2">
      <c r="A413" s="10"/>
      <c r="B413" s="58"/>
      <c r="C413" s="59"/>
      <c r="D413" s="66" t="s">
        <v>95</v>
      </c>
      <c r="E413" s="76" t="s">
        <v>12</v>
      </c>
      <c r="F413" s="67" t="s">
        <v>12</v>
      </c>
      <c r="G413" s="68" t="s">
        <v>12</v>
      </c>
      <c r="H413" s="69" t="s">
        <v>12</v>
      </c>
      <c r="I413" s="69" t="s">
        <v>12</v>
      </c>
    </row>
    <row r="414" spans="1:9" s="75" customFormat="1" ht="12" x14ac:dyDescent="0.25">
      <c r="A414" s="10"/>
      <c r="B414" s="77"/>
      <c r="C414" s="78"/>
      <c r="D414" s="77" t="s">
        <v>96</v>
      </c>
      <c r="E414" s="79">
        <v>1787790</v>
      </c>
      <c r="F414" s="79">
        <v>1539804</v>
      </c>
      <c r="G414" s="80">
        <v>2365137</v>
      </c>
      <c r="H414" s="81">
        <v>2198612</v>
      </c>
      <c r="I414" s="81">
        <v>2122502</v>
      </c>
    </row>
    <row r="415" spans="1:9" s="65" customFormat="1" ht="12" x14ac:dyDescent="0.2">
      <c r="A415" s="10"/>
      <c r="B415" s="29" t="s">
        <v>234</v>
      </c>
      <c r="C415" s="30" t="s">
        <v>235</v>
      </c>
      <c r="D415" s="38" t="s">
        <v>98</v>
      </c>
      <c r="E415" s="32" t="s">
        <v>12</v>
      </c>
      <c r="F415" s="32">
        <v>4146</v>
      </c>
      <c r="G415" s="32">
        <v>4130</v>
      </c>
      <c r="H415" s="32">
        <v>3107</v>
      </c>
      <c r="I415" s="125">
        <v>1329</v>
      </c>
    </row>
    <row r="416" spans="1:9" s="65" customFormat="1" ht="11.4" x14ac:dyDescent="0.2">
      <c r="A416" s="10"/>
      <c r="B416" s="34"/>
      <c r="C416" s="35"/>
      <c r="D416" s="36" t="s">
        <v>92</v>
      </c>
      <c r="E416" s="37" t="s">
        <v>12</v>
      </c>
      <c r="F416" s="37">
        <v>3745</v>
      </c>
      <c r="G416" s="37">
        <v>3816</v>
      </c>
      <c r="H416" s="37">
        <v>2790</v>
      </c>
      <c r="I416" s="37">
        <v>1087</v>
      </c>
    </row>
    <row r="417" spans="1:9" s="65" customFormat="1" ht="11.4" x14ac:dyDescent="0.2">
      <c r="A417" s="10"/>
      <c r="B417" s="34"/>
      <c r="C417" s="35"/>
      <c r="D417" s="36" t="s">
        <v>93</v>
      </c>
      <c r="E417" s="37" t="s">
        <v>12</v>
      </c>
      <c r="F417" s="37">
        <v>271</v>
      </c>
      <c r="G417" s="37">
        <v>253</v>
      </c>
      <c r="H417" s="37">
        <v>237</v>
      </c>
      <c r="I417" s="37">
        <v>177</v>
      </c>
    </row>
    <row r="418" spans="1:9" s="65" customFormat="1" ht="12" x14ac:dyDescent="0.2">
      <c r="A418" s="10"/>
      <c r="B418" s="34"/>
      <c r="C418" s="35"/>
      <c r="D418" s="38" t="s">
        <v>94</v>
      </c>
      <c r="E418" s="32" t="s">
        <v>12</v>
      </c>
      <c r="F418" s="32">
        <v>3957</v>
      </c>
      <c r="G418" s="32">
        <v>4014</v>
      </c>
      <c r="H418" s="32">
        <v>3925</v>
      </c>
      <c r="I418" s="32">
        <v>2400</v>
      </c>
    </row>
    <row r="419" spans="1:9" s="65" customFormat="1" ht="11.4" x14ac:dyDescent="0.2">
      <c r="A419" s="10"/>
      <c r="B419" s="34"/>
      <c r="C419" s="35"/>
      <c r="D419" s="36" t="s">
        <v>92</v>
      </c>
      <c r="E419" s="37" t="s">
        <v>12</v>
      </c>
      <c r="F419" s="37">
        <v>3790</v>
      </c>
      <c r="G419" s="37">
        <v>3839</v>
      </c>
      <c r="H419" s="37">
        <v>3817</v>
      </c>
      <c r="I419" s="37">
        <v>2068</v>
      </c>
    </row>
    <row r="420" spans="1:9" s="65" customFormat="1" ht="11.4" x14ac:dyDescent="0.2">
      <c r="A420" s="10"/>
      <c r="B420" s="34"/>
      <c r="C420" s="35"/>
      <c r="D420" s="36" t="s">
        <v>95</v>
      </c>
      <c r="E420" s="98" t="s">
        <v>12</v>
      </c>
      <c r="F420" s="98">
        <v>28</v>
      </c>
      <c r="G420" s="37">
        <v>10</v>
      </c>
      <c r="H420" s="37">
        <v>11</v>
      </c>
      <c r="I420" s="37">
        <v>7</v>
      </c>
    </row>
    <row r="421" spans="1:9" s="75" customFormat="1" ht="12" x14ac:dyDescent="0.25">
      <c r="A421" s="10"/>
      <c r="B421" s="40"/>
      <c r="C421" s="41"/>
      <c r="D421" s="42" t="s">
        <v>96</v>
      </c>
      <c r="E421" s="126" t="s">
        <v>12</v>
      </c>
      <c r="F421" s="126">
        <v>8104</v>
      </c>
      <c r="G421" s="43">
        <v>8144</v>
      </c>
      <c r="H421" s="43">
        <v>7032</v>
      </c>
      <c r="I421" s="43">
        <v>3730</v>
      </c>
    </row>
    <row r="422" spans="1:9" s="55" customFormat="1" ht="12" x14ac:dyDescent="0.25">
      <c r="A422" s="10"/>
      <c r="B422" s="29" t="s">
        <v>236</v>
      </c>
      <c r="C422" s="127" t="s">
        <v>12</v>
      </c>
      <c r="D422" s="38" t="s">
        <v>98</v>
      </c>
      <c r="E422" s="32">
        <v>463091</v>
      </c>
      <c r="F422" s="32">
        <v>494849</v>
      </c>
      <c r="G422" s="32">
        <v>518735</v>
      </c>
      <c r="H422" s="32">
        <v>543475</v>
      </c>
      <c r="I422" s="32">
        <v>567928</v>
      </c>
    </row>
    <row r="423" spans="1:9" s="55" customFormat="1" ht="12" x14ac:dyDescent="0.25">
      <c r="A423" s="10"/>
      <c r="B423" s="117" t="s">
        <v>201</v>
      </c>
      <c r="C423" s="127"/>
      <c r="D423" s="36" t="s">
        <v>92</v>
      </c>
      <c r="E423" s="37">
        <v>352564</v>
      </c>
      <c r="F423" s="37">
        <v>387996</v>
      </c>
      <c r="G423" s="37">
        <v>405821</v>
      </c>
      <c r="H423" s="37">
        <v>423793</v>
      </c>
      <c r="I423" s="37">
        <v>428448</v>
      </c>
    </row>
    <row r="424" spans="1:9" s="55" customFormat="1" ht="12" x14ac:dyDescent="0.25">
      <c r="A424" s="10"/>
      <c r="C424" s="127"/>
      <c r="D424" s="36" t="s">
        <v>93</v>
      </c>
      <c r="E424" s="37">
        <v>68559</v>
      </c>
      <c r="F424" s="37">
        <v>82188</v>
      </c>
      <c r="G424" s="37">
        <v>92665</v>
      </c>
      <c r="H424" s="37">
        <v>103351</v>
      </c>
      <c r="I424" s="37">
        <v>124491</v>
      </c>
    </row>
    <row r="425" spans="1:9" s="55" customFormat="1" ht="12" x14ac:dyDescent="0.25">
      <c r="A425" s="10"/>
      <c r="B425" s="128" t="s">
        <v>237</v>
      </c>
      <c r="C425" s="127"/>
      <c r="D425" s="38" t="s">
        <v>94</v>
      </c>
      <c r="E425" s="32">
        <v>463091</v>
      </c>
      <c r="F425" s="32">
        <v>503685</v>
      </c>
      <c r="G425" s="32">
        <v>522689</v>
      </c>
      <c r="H425" s="32">
        <v>551743</v>
      </c>
      <c r="I425" s="32">
        <v>575756</v>
      </c>
    </row>
    <row r="426" spans="1:9" s="55" customFormat="1" ht="12" x14ac:dyDescent="0.25">
      <c r="A426" s="10"/>
      <c r="B426" s="129"/>
      <c r="C426" s="127"/>
      <c r="D426" s="36" t="s">
        <v>92</v>
      </c>
      <c r="E426" s="37">
        <v>418846</v>
      </c>
      <c r="F426" s="37">
        <v>474674</v>
      </c>
      <c r="G426" s="37">
        <v>500222</v>
      </c>
      <c r="H426" s="37">
        <v>532377</v>
      </c>
      <c r="I426" s="37">
        <v>556928</v>
      </c>
    </row>
    <row r="427" spans="1:9" s="55" customFormat="1" ht="12" x14ac:dyDescent="0.25">
      <c r="A427" s="10"/>
      <c r="B427" s="129"/>
      <c r="C427" s="127"/>
      <c r="D427" s="36" t="s">
        <v>95</v>
      </c>
      <c r="E427" s="37">
        <v>1829</v>
      </c>
      <c r="F427" s="37">
        <v>3033</v>
      </c>
      <c r="G427" s="37">
        <v>2224</v>
      </c>
      <c r="H427" s="37">
        <v>2334</v>
      </c>
      <c r="I427" s="37">
        <v>2241</v>
      </c>
    </row>
    <row r="428" spans="1:9" s="55" customFormat="1" ht="12" x14ac:dyDescent="0.25">
      <c r="A428" s="10"/>
      <c r="B428" s="130"/>
      <c r="C428" s="41"/>
      <c r="D428" s="42" t="s">
        <v>96</v>
      </c>
      <c r="E428" s="43">
        <v>926999</v>
      </c>
      <c r="F428" s="43">
        <v>998724</v>
      </c>
      <c r="G428" s="43">
        <v>1041527</v>
      </c>
      <c r="H428" s="43">
        <v>1095386</v>
      </c>
      <c r="I428" s="43">
        <v>1143899</v>
      </c>
    </row>
    <row r="429" spans="1:9" s="65" customFormat="1" ht="12" x14ac:dyDescent="0.2">
      <c r="A429" s="10"/>
      <c r="B429" s="131" t="s">
        <v>238</v>
      </c>
      <c r="C429" s="35" t="s">
        <v>239</v>
      </c>
      <c r="D429" s="38" t="s">
        <v>98</v>
      </c>
      <c r="E429" s="32">
        <v>29762</v>
      </c>
      <c r="F429" s="32">
        <v>36687</v>
      </c>
      <c r="G429" s="32">
        <v>42010</v>
      </c>
      <c r="H429" s="32">
        <v>43529</v>
      </c>
      <c r="I429" s="32">
        <v>40511</v>
      </c>
    </row>
    <row r="430" spans="1:9" s="65" customFormat="1" ht="11.4" x14ac:dyDescent="0.2">
      <c r="A430" s="10"/>
      <c r="B430" s="34"/>
      <c r="C430" s="35"/>
      <c r="D430" s="36" t="s">
        <v>92</v>
      </c>
      <c r="E430" s="37">
        <v>16194</v>
      </c>
      <c r="F430" s="37">
        <v>18914</v>
      </c>
      <c r="G430" s="37">
        <v>20460</v>
      </c>
      <c r="H430" s="37">
        <v>20623</v>
      </c>
      <c r="I430" s="37">
        <v>20334</v>
      </c>
    </row>
    <row r="431" spans="1:9" s="65" customFormat="1" ht="11.4" x14ac:dyDescent="0.2">
      <c r="A431" s="10"/>
      <c r="B431" s="34"/>
      <c r="C431" s="35"/>
      <c r="D431" s="36" t="s">
        <v>93</v>
      </c>
      <c r="E431" s="37">
        <v>9636</v>
      </c>
      <c r="F431" s="37">
        <v>15282</v>
      </c>
      <c r="G431" s="37">
        <v>19562</v>
      </c>
      <c r="H431" s="37">
        <v>21041</v>
      </c>
      <c r="I431" s="37">
        <v>18947</v>
      </c>
    </row>
    <row r="432" spans="1:9" s="65" customFormat="1" ht="12" x14ac:dyDescent="0.2">
      <c r="A432" s="10"/>
      <c r="B432" s="34"/>
      <c r="C432" s="35"/>
      <c r="D432" s="38" t="s">
        <v>94</v>
      </c>
      <c r="E432" s="32">
        <v>20275</v>
      </c>
      <c r="F432" s="32">
        <v>24487</v>
      </c>
      <c r="G432" s="32">
        <v>26261</v>
      </c>
      <c r="H432" s="32">
        <v>27166</v>
      </c>
      <c r="I432" s="32">
        <v>28434</v>
      </c>
    </row>
    <row r="433" spans="1:9" s="65" customFormat="1" ht="11.4" x14ac:dyDescent="0.2">
      <c r="A433" s="10"/>
      <c r="B433" s="34"/>
      <c r="C433" s="35"/>
      <c r="D433" s="36" t="s">
        <v>92</v>
      </c>
      <c r="E433" s="37">
        <v>17806</v>
      </c>
      <c r="F433" s="37">
        <v>22291</v>
      </c>
      <c r="G433" s="37">
        <v>24342</v>
      </c>
      <c r="H433" s="37">
        <v>25623</v>
      </c>
      <c r="I433" s="37">
        <v>27075</v>
      </c>
    </row>
    <row r="434" spans="1:9" s="65" customFormat="1" ht="11.4" x14ac:dyDescent="0.2">
      <c r="A434" s="10"/>
      <c r="B434" s="34"/>
      <c r="C434" s="35"/>
      <c r="D434" s="36" t="s">
        <v>95</v>
      </c>
      <c r="E434" s="37">
        <v>164</v>
      </c>
      <c r="F434" s="37">
        <v>367</v>
      </c>
      <c r="G434" s="37">
        <v>375</v>
      </c>
      <c r="H434" s="37">
        <v>332</v>
      </c>
      <c r="I434" s="37">
        <v>238</v>
      </c>
    </row>
    <row r="435" spans="1:9" s="75" customFormat="1" ht="12" x14ac:dyDescent="0.25">
      <c r="A435" s="10"/>
      <c r="B435" s="40"/>
      <c r="C435" s="41"/>
      <c r="D435" s="42" t="s">
        <v>96</v>
      </c>
      <c r="E435" s="43">
        <v>50056</v>
      </c>
      <c r="F435" s="43">
        <v>61182</v>
      </c>
      <c r="G435" s="43">
        <v>68278</v>
      </c>
      <c r="H435" s="43">
        <v>70707</v>
      </c>
      <c r="I435" s="43">
        <v>68954</v>
      </c>
    </row>
    <row r="436" spans="1:9" ht="12" x14ac:dyDescent="0.25">
      <c r="A436" s="10"/>
      <c r="B436" s="97" t="s">
        <v>240</v>
      </c>
      <c r="C436" s="95" t="s">
        <v>241</v>
      </c>
      <c r="D436" s="38" t="s">
        <v>98</v>
      </c>
      <c r="E436" s="96">
        <v>112328</v>
      </c>
      <c r="F436" s="96">
        <v>104850</v>
      </c>
      <c r="G436" s="96">
        <v>101469</v>
      </c>
      <c r="H436" s="96">
        <v>106058</v>
      </c>
      <c r="I436" s="96">
        <v>113859</v>
      </c>
    </row>
    <row r="437" spans="1:9" ht="11.4" x14ac:dyDescent="0.2">
      <c r="A437" s="10"/>
      <c r="B437" s="132" t="s">
        <v>242</v>
      </c>
      <c r="C437" s="95"/>
      <c r="D437" s="36" t="s">
        <v>92</v>
      </c>
      <c r="E437" s="98">
        <v>95043</v>
      </c>
      <c r="F437" s="98">
        <v>91708</v>
      </c>
      <c r="G437" s="98">
        <v>90996</v>
      </c>
      <c r="H437" s="98">
        <v>95996</v>
      </c>
      <c r="I437" s="98">
        <v>100319</v>
      </c>
    </row>
    <row r="438" spans="1:9" ht="11.4" x14ac:dyDescent="0.2">
      <c r="A438" s="10"/>
      <c r="B438" s="97"/>
      <c r="C438" s="95"/>
      <c r="D438" s="36" t="s">
        <v>93</v>
      </c>
      <c r="E438" s="98">
        <v>6869</v>
      </c>
      <c r="F438" s="98">
        <v>7377</v>
      </c>
      <c r="G438" s="98">
        <v>6363</v>
      </c>
      <c r="H438" s="98">
        <v>6746</v>
      </c>
      <c r="I438" s="98">
        <v>9093</v>
      </c>
    </row>
    <row r="439" spans="1:9" ht="12" x14ac:dyDescent="0.25">
      <c r="A439" s="10"/>
      <c r="B439" s="97"/>
      <c r="C439" s="95"/>
      <c r="D439" s="38" t="s">
        <v>94</v>
      </c>
      <c r="E439" s="96">
        <v>161776</v>
      </c>
      <c r="F439" s="96">
        <v>159105</v>
      </c>
      <c r="G439" s="96">
        <v>160562</v>
      </c>
      <c r="H439" s="96">
        <v>194435</v>
      </c>
      <c r="I439" s="96">
        <v>249017</v>
      </c>
    </row>
    <row r="440" spans="1:9" ht="11.4" x14ac:dyDescent="0.2">
      <c r="A440" s="10"/>
      <c r="B440" s="97"/>
      <c r="C440" s="95"/>
      <c r="D440" s="36" t="s">
        <v>92</v>
      </c>
      <c r="E440" s="98">
        <v>146354</v>
      </c>
      <c r="F440" s="98">
        <v>150367</v>
      </c>
      <c r="G440" s="98">
        <v>153737</v>
      </c>
      <c r="H440" s="98">
        <v>187843</v>
      </c>
      <c r="I440" s="98">
        <v>238086</v>
      </c>
    </row>
    <row r="441" spans="1:9" ht="11.4" x14ac:dyDescent="0.2">
      <c r="A441" s="10"/>
      <c r="B441" s="97"/>
      <c r="C441" s="95"/>
      <c r="D441" s="36" t="s">
        <v>95</v>
      </c>
      <c r="E441" s="98">
        <v>436</v>
      </c>
      <c r="F441" s="98">
        <v>780</v>
      </c>
      <c r="G441" s="98">
        <v>597</v>
      </c>
      <c r="H441" s="98">
        <v>700</v>
      </c>
      <c r="I441" s="98">
        <v>780</v>
      </c>
    </row>
    <row r="442" spans="1:9" s="55" customFormat="1" ht="12" x14ac:dyDescent="0.25">
      <c r="A442" s="10"/>
      <c r="B442" s="42"/>
      <c r="C442" s="42"/>
      <c r="D442" s="42" t="s">
        <v>96</v>
      </c>
      <c r="E442" s="99">
        <v>274181</v>
      </c>
      <c r="F442" s="99">
        <v>263992</v>
      </c>
      <c r="G442" s="99">
        <v>262056</v>
      </c>
      <c r="H442" s="99">
        <v>300518</v>
      </c>
      <c r="I442" s="99">
        <v>362924</v>
      </c>
    </row>
    <row r="443" spans="1:9" s="55" customFormat="1" ht="12" x14ac:dyDescent="0.25">
      <c r="A443" s="10"/>
      <c r="B443" s="97" t="s">
        <v>243</v>
      </c>
      <c r="C443" s="95" t="s">
        <v>244</v>
      </c>
      <c r="D443" s="38" t="s">
        <v>98</v>
      </c>
      <c r="E443" s="96" t="s">
        <v>12</v>
      </c>
      <c r="F443" s="96">
        <v>22469</v>
      </c>
      <c r="G443" s="96">
        <v>39807</v>
      </c>
      <c r="H443" s="96">
        <v>46405</v>
      </c>
      <c r="I443" s="96">
        <v>64584</v>
      </c>
    </row>
    <row r="444" spans="1:9" s="55" customFormat="1" ht="12" x14ac:dyDescent="0.25">
      <c r="A444" s="10"/>
      <c r="B444" s="132" t="s">
        <v>245</v>
      </c>
      <c r="C444" s="95"/>
      <c r="D444" s="36" t="s">
        <v>92</v>
      </c>
      <c r="E444" s="98" t="s">
        <v>12</v>
      </c>
      <c r="F444" s="98">
        <v>13969</v>
      </c>
      <c r="G444" s="98">
        <v>24601</v>
      </c>
      <c r="H444" s="98">
        <v>28501</v>
      </c>
      <c r="I444" s="98">
        <v>38112</v>
      </c>
    </row>
    <row r="445" spans="1:9" s="55" customFormat="1" ht="12" x14ac:dyDescent="0.25">
      <c r="A445" s="10"/>
      <c r="B445" s="97"/>
      <c r="C445" s="95"/>
      <c r="D445" s="36" t="s">
        <v>93</v>
      </c>
      <c r="E445" s="98" t="s">
        <v>12</v>
      </c>
      <c r="F445" s="98">
        <v>7357</v>
      </c>
      <c r="G445" s="98">
        <v>13094</v>
      </c>
      <c r="H445" s="98">
        <v>16614</v>
      </c>
      <c r="I445" s="98">
        <v>24497</v>
      </c>
    </row>
    <row r="446" spans="1:9" s="55" customFormat="1" ht="12" x14ac:dyDescent="0.25">
      <c r="A446" s="10"/>
      <c r="B446" s="97"/>
      <c r="C446" s="95"/>
      <c r="D446" s="38" t="s">
        <v>94</v>
      </c>
      <c r="E446" s="96" t="s">
        <v>12</v>
      </c>
      <c r="F446" s="96">
        <v>26789</v>
      </c>
      <c r="G446" s="96">
        <v>48189</v>
      </c>
      <c r="H446" s="96">
        <v>61260</v>
      </c>
      <c r="I446" s="96">
        <v>93534</v>
      </c>
    </row>
    <row r="447" spans="1:9" s="55" customFormat="1" ht="12" x14ac:dyDescent="0.25">
      <c r="A447" s="10"/>
      <c r="B447" s="97"/>
      <c r="C447" s="95"/>
      <c r="D447" s="36" t="s">
        <v>92</v>
      </c>
      <c r="E447" s="98" t="s">
        <v>12</v>
      </c>
      <c r="F447" s="98">
        <v>24905</v>
      </c>
      <c r="G447" s="98">
        <v>44082</v>
      </c>
      <c r="H447" s="98">
        <v>58415</v>
      </c>
      <c r="I447" s="98">
        <v>89657</v>
      </c>
    </row>
    <row r="448" spans="1:9" s="55" customFormat="1" ht="12" x14ac:dyDescent="0.25">
      <c r="A448" s="10"/>
      <c r="B448" s="97"/>
      <c r="C448" s="95"/>
      <c r="D448" s="36" t="s">
        <v>95</v>
      </c>
      <c r="E448" s="98" t="s">
        <v>12</v>
      </c>
      <c r="F448" s="98">
        <v>189</v>
      </c>
      <c r="G448" s="98">
        <v>283</v>
      </c>
      <c r="H448" s="98">
        <v>325</v>
      </c>
      <c r="I448" s="98">
        <v>419</v>
      </c>
    </row>
    <row r="449" spans="1:9" s="55" customFormat="1" ht="12" x14ac:dyDescent="0.25">
      <c r="A449" s="10"/>
      <c r="B449" s="42"/>
      <c r="C449" s="42"/>
      <c r="D449" s="42" t="s">
        <v>96</v>
      </c>
      <c r="E449" s="99" t="s">
        <v>12</v>
      </c>
      <c r="F449" s="99">
        <v>49271</v>
      </c>
      <c r="G449" s="99">
        <v>88157</v>
      </c>
      <c r="H449" s="99">
        <v>107677</v>
      </c>
      <c r="I449" s="99">
        <v>158136</v>
      </c>
    </row>
    <row r="450" spans="1:9" s="55" customFormat="1" ht="12" x14ac:dyDescent="0.25">
      <c r="A450" s="10"/>
      <c r="B450" s="24" t="s">
        <v>225</v>
      </c>
      <c r="C450" s="26"/>
      <c r="D450" s="26"/>
      <c r="E450" s="26">
        <v>2010</v>
      </c>
      <c r="F450" s="26">
        <v>2011</v>
      </c>
      <c r="G450" s="27">
        <v>2012</v>
      </c>
      <c r="H450" s="27">
        <v>2013</v>
      </c>
      <c r="I450" s="27">
        <v>2014</v>
      </c>
    </row>
    <row r="451" spans="1:9" s="55" customFormat="1" ht="12" x14ac:dyDescent="0.25">
      <c r="A451" s="10"/>
      <c r="B451" s="45" t="s">
        <v>246</v>
      </c>
      <c r="C451" s="46" t="s">
        <v>247</v>
      </c>
      <c r="D451" s="88" t="s">
        <v>91</v>
      </c>
      <c r="E451" s="50">
        <v>560015</v>
      </c>
      <c r="F451" s="50">
        <v>590010</v>
      </c>
      <c r="G451" s="50">
        <v>615898</v>
      </c>
      <c r="H451" s="50">
        <v>645319</v>
      </c>
      <c r="I451" s="50">
        <v>684572</v>
      </c>
    </row>
    <row r="452" spans="1:9" s="55" customFormat="1" ht="12" x14ac:dyDescent="0.25">
      <c r="A452" s="10"/>
      <c r="B452" s="133"/>
      <c r="C452" s="46" t="s">
        <v>248</v>
      </c>
      <c r="D452" s="51" t="s">
        <v>92</v>
      </c>
      <c r="E452" s="54">
        <v>423735</v>
      </c>
      <c r="F452" s="54">
        <v>464902</v>
      </c>
      <c r="G452" s="54">
        <v>487149</v>
      </c>
      <c r="H452" s="54">
        <v>508985</v>
      </c>
      <c r="I452" s="54">
        <v>515094</v>
      </c>
    </row>
    <row r="453" spans="1:9" s="55" customFormat="1" ht="12" x14ac:dyDescent="0.25">
      <c r="A453" s="10"/>
      <c r="B453" s="45"/>
      <c r="C453" s="46"/>
      <c r="D453" s="51" t="s">
        <v>93</v>
      </c>
      <c r="E453" s="54">
        <v>68645</v>
      </c>
      <c r="F453" s="54">
        <v>86593</v>
      </c>
      <c r="G453" s="54">
        <v>99351</v>
      </c>
      <c r="H453" s="54">
        <v>113410</v>
      </c>
      <c r="I453" s="54">
        <v>145863</v>
      </c>
    </row>
    <row r="454" spans="1:9" s="55" customFormat="1" ht="12" x14ac:dyDescent="0.25">
      <c r="A454" s="10"/>
      <c r="B454" s="45"/>
      <c r="C454" s="46"/>
      <c r="D454" s="88" t="s">
        <v>94</v>
      </c>
      <c r="E454" s="89">
        <v>612070</v>
      </c>
      <c r="F454" s="50">
        <v>659957</v>
      </c>
      <c r="G454" s="50">
        <v>688230</v>
      </c>
      <c r="H454" s="50">
        <v>735673</v>
      </c>
      <c r="I454" s="50">
        <v>779085</v>
      </c>
    </row>
    <row r="455" spans="1:9" s="55" customFormat="1" ht="12" x14ac:dyDescent="0.25">
      <c r="A455" s="10"/>
      <c r="B455" s="45"/>
      <c r="C455" s="46"/>
      <c r="D455" s="51" t="s">
        <v>92</v>
      </c>
      <c r="E455" s="90">
        <v>535663</v>
      </c>
      <c r="F455" s="54">
        <v>608991</v>
      </c>
      <c r="G455" s="54">
        <v>651929</v>
      </c>
      <c r="H455" s="54">
        <v>705121</v>
      </c>
      <c r="I455" s="54">
        <v>746307</v>
      </c>
    </row>
    <row r="456" spans="1:9" s="55" customFormat="1" ht="12" x14ac:dyDescent="0.25">
      <c r="A456" s="10"/>
      <c r="B456" s="45"/>
      <c r="C456" s="46"/>
      <c r="D456" s="51" t="s">
        <v>95</v>
      </c>
      <c r="E456" s="90">
        <v>1870</v>
      </c>
      <c r="F456" s="54">
        <v>4373</v>
      </c>
      <c r="G456" s="54">
        <v>2894</v>
      </c>
      <c r="H456" s="54">
        <v>3169</v>
      </c>
      <c r="I456" s="54">
        <v>3181</v>
      </c>
    </row>
    <row r="457" spans="1:9" s="55" customFormat="1" ht="12" x14ac:dyDescent="0.25">
      <c r="A457" s="10"/>
      <c r="B457" s="56"/>
      <c r="C457" s="57"/>
      <c r="D457" s="56" t="s">
        <v>96</v>
      </c>
      <c r="E457" s="91">
        <v>1173069</v>
      </c>
      <c r="F457" s="91">
        <v>1250211</v>
      </c>
      <c r="G457" s="91">
        <v>1304266</v>
      </c>
      <c r="H457" s="91">
        <v>1381194</v>
      </c>
      <c r="I457" s="91">
        <v>1463910</v>
      </c>
    </row>
    <row r="458" spans="1:9" s="65" customFormat="1" ht="12" x14ac:dyDescent="0.25">
      <c r="A458" s="10"/>
      <c r="B458" s="58" t="s">
        <v>249</v>
      </c>
      <c r="C458" s="59" t="s">
        <v>250</v>
      </c>
      <c r="D458" s="70" t="s">
        <v>98</v>
      </c>
      <c r="E458" s="74">
        <v>125537</v>
      </c>
      <c r="F458" s="74">
        <v>32924</v>
      </c>
      <c r="G458" s="74" t="s">
        <v>12</v>
      </c>
      <c r="H458" s="63" t="s">
        <v>12</v>
      </c>
      <c r="I458" s="63" t="s">
        <v>12</v>
      </c>
    </row>
    <row r="459" spans="1:9" s="65" customFormat="1" ht="11.4" x14ac:dyDescent="0.2">
      <c r="A459" s="10"/>
      <c r="B459" s="58"/>
      <c r="C459" s="59"/>
      <c r="D459" s="66" t="s">
        <v>92</v>
      </c>
      <c r="E459" s="69">
        <v>95640</v>
      </c>
      <c r="F459" s="69">
        <v>27379</v>
      </c>
      <c r="G459" s="69" t="s">
        <v>12</v>
      </c>
      <c r="H459" s="69" t="s">
        <v>12</v>
      </c>
      <c r="I459" s="69" t="s">
        <v>12</v>
      </c>
    </row>
    <row r="460" spans="1:9" s="65" customFormat="1" ht="11.4" x14ac:dyDescent="0.2">
      <c r="A460" s="10"/>
      <c r="B460" s="58"/>
      <c r="C460" s="59"/>
      <c r="D460" s="66" t="s">
        <v>93</v>
      </c>
      <c r="E460" s="69">
        <v>16706</v>
      </c>
      <c r="F460" s="69">
        <v>4779</v>
      </c>
      <c r="G460" s="69" t="s">
        <v>12</v>
      </c>
      <c r="H460" s="69" t="s">
        <v>12</v>
      </c>
      <c r="I460" s="69" t="s">
        <v>12</v>
      </c>
    </row>
    <row r="461" spans="1:9" s="65" customFormat="1" ht="12" x14ac:dyDescent="0.25">
      <c r="A461" s="10"/>
      <c r="B461" s="58"/>
      <c r="C461" s="59"/>
      <c r="D461" s="70" t="s">
        <v>99</v>
      </c>
      <c r="E461" s="92">
        <v>168925</v>
      </c>
      <c r="F461" s="74">
        <v>47531</v>
      </c>
      <c r="G461" s="74" t="s">
        <v>12</v>
      </c>
      <c r="H461" s="74" t="s">
        <v>12</v>
      </c>
      <c r="I461" s="74" t="s">
        <v>12</v>
      </c>
    </row>
    <row r="462" spans="1:9" s="65" customFormat="1" ht="11.4" x14ac:dyDescent="0.2">
      <c r="A462" s="10"/>
      <c r="B462" s="58"/>
      <c r="C462" s="59"/>
      <c r="D462" s="66" t="s">
        <v>92</v>
      </c>
      <c r="E462" s="93">
        <v>150491</v>
      </c>
      <c r="F462" s="69">
        <v>46376</v>
      </c>
      <c r="G462" s="69" t="s">
        <v>12</v>
      </c>
      <c r="H462" s="69" t="s">
        <v>12</v>
      </c>
      <c r="I462" s="69" t="s">
        <v>12</v>
      </c>
    </row>
    <row r="463" spans="1:9" s="65" customFormat="1" ht="11.4" x14ac:dyDescent="0.2">
      <c r="A463" s="10"/>
      <c r="B463" s="58"/>
      <c r="C463" s="59"/>
      <c r="D463" s="66" t="s">
        <v>95</v>
      </c>
      <c r="E463" s="93">
        <v>459</v>
      </c>
      <c r="F463" s="69">
        <v>188</v>
      </c>
      <c r="G463" s="69" t="s">
        <v>12</v>
      </c>
      <c r="H463" s="69" t="s">
        <v>12</v>
      </c>
      <c r="I463" s="69" t="s">
        <v>12</v>
      </c>
    </row>
    <row r="464" spans="1:9" s="75" customFormat="1" ht="12" x14ac:dyDescent="0.25">
      <c r="A464" s="10"/>
      <c r="B464" s="77"/>
      <c r="C464" s="78"/>
      <c r="D464" s="77" t="s">
        <v>96</v>
      </c>
      <c r="E464" s="81">
        <v>294650</v>
      </c>
      <c r="F464" s="81">
        <v>80469</v>
      </c>
      <c r="G464" s="81" t="s">
        <v>12</v>
      </c>
      <c r="H464" s="81" t="s">
        <v>12</v>
      </c>
      <c r="I464" s="81" t="s">
        <v>12</v>
      </c>
    </row>
    <row r="465" spans="1:9" s="65" customFormat="1" ht="12" x14ac:dyDescent="0.25">
      <c r="A465" s="10"/>
      <c r="B465" s="58" t="s">
        <v>251</v>
      </c>
      <c r="C465" s="59" t="s">
        <v>252</v>
      </c>
      <c r="D465" s="70" t="s">
        <v>98</v>
      </c>
      <c r="E465" s="74">
        <v>434478</v>
      </c>
      <c r="F465" s="74">
        <v>125875</v>
      </c>
      <c r="G465" s="74" t="s">
        <v>12</v>
      </c>
      <c r="H465" s="74" t="s">
        <v>12</v>
      </c>
      <c r="I465" s="74" t="s">
        <v>12</v>
      </c>
    </row>
    <row r="466" spans="1:9" s="65" customFormat="1" ht="11.4" x14ac:dyDescent="0.2">
      <c r="A466" s="10"/>
      <c r="B466" s="58"/>
      <c r="C466" s="59"/>
      <c r="D466" s="66" t="s">
        <v>92</v>
      </c>
      <c r="E466" s="69">
        <v>328095</v>
      </c>
      <c r="F466" s="69">
        <v>106530</v>
      </c>
      <c r="G466" s="69" t="s">
        <v>12</v>
      </c>
      <c r="H466" s="69" t="s">
        <v>12</v>
      </c>
      <c r="I466" s="69" t="s">
        <v>12</v>
      </c>
    </row>
    <row r="467" spans="1:9" s="65" customFormat="1" ht="11.4" x14ac:dyDescent="0.2">
      <c r="A467" s="10"/>
      <c r="B467" s="58"/>
      <c r="C467" s="59"/>
      <c r="D467" s="66" t="s">
        <v>93</v>
      </c>
      <c r="E467" s="69">
        <v>51939</v>
      </c>
      <c r="F467" s="69">
        <v>17009</v>
      </c>
      <c r="G467" s="69" t="s">
        <v>12</v>
      </c>
      <c r="H467" s="69" t="s">
        <v>12</v>
      </c>
      <c r="I467" s="69" t="s">
        <v>12</v>
      </c>
    </row>
    <row r="468" spans="1:9" s="65" customFormat="1" ht="12" x14ac:dyDescent="0.25">
      <c r="A468" s="10"/>
      <c r="B468" s="58"/>
      <c r="C468" s="59"/>
      <c r="D468" s="70" t="s">
        <v>99</v>
      </c>
      <c r="E468" s="92">
        <v>443145</v>
      </c>
      <c r="F468" s="74">
        <v>130252</v>
      </c>
      <c r="G468" s="74" t="s">
        <v>12</v>
      </c>
      <c r="H468" s="74" t="s">
        <v>12</v>
      </c>
      <c r="I468" s="74" t="s">
        <v>12</v>
      </c>
    </row>
    <row r="469" spans="1:9" s="65" customFormat="1" ht="11.4" x14ac:dyDescent="0.2">
      <c r="A469" s="10"/>
      <c r="B469" s="58"/>
      <c r="C469" s="59"/>
      <c r="D469" s="66" t="s">
        <v>92</v>
      </c>
      <c r="E469" s="93">
        <v>385172</v>
      </c>
      <c r="F469" s="69">
        <v>127222</v>
      </c>
      <c r="G469" s="69" t="s">
        <v>12</v>
      </c>
      <c r="H469" s="69" t="s">
        <v>12</v>
      </c>
      <c r="I469" s="69" t="s">
        <v>12</v>
      </c>
    </row>
    <row r="470" spans="1:9" s="65" customFormat="1" ht="11.4" x14ac:dyDescent="0.2">
      <c r="A470" s="10"/>
      <c r="B470" s="58"/>
      <c r="C470" s="59"/>
      <c r="D470" s="66" t="s">
        <v>95</v>
      </c>
      <c r="E470" s="93">
        <v>1411</v>
      </c>
      <c r="F470" s="69">
        <v>636</v>
      </c>
      <c r="G470" s="69" t="s">
        <v>12</v>
      </c>
      <c r="H470" s="69" t="s">
        <v>12</v>
      </c>
      <c r="I470" s="69" t="s">
        <v>12</v>
      </c>
    </row>
    <row r="471" spans="1:9" s="75" customFormat="1" ht="12" x14ac:dyDescent="0.25">
      <c r="A471" s="10"/>
      <c r="B471" s="77"/>
      <c r="C471" s="78"/>
      <c r="D471" s="77" t="s">
        <v>96</v>
      </c>
      <c r="E471" s="81">
        <v>878419</v>
      </c>
      <c r="F471" s="81">
        <v>256199</v>
      </c>
      <c r="G471" s="81" t="s">
        <v>12</v>
      </c>
      <c r="H471" s="81" t="s">
        <v>12</v>
      </c>
      <c r="I471" s="81" t="s">
        <v>12</v>
      </c>
    </row>
    <row r="472" spans="1:9" s="75" customFormat="1" ht="12" x14ac:dyDescent="0.25">
      <c r="A472" s="10"/>
      <c r="B472" s="58" t="s">
        <v>253</v>
      </c>
      <c r="C472" s="59" t="s">
        <v>254</v>
      </c>
      <c r="D472" s="70" t="s">
        <v>98</v>
      </c>
      <c r="E472" s="74" t="s">
        <v>12</v>
      </c>
      <c r="F472" s="74">
        <v>84982</v>
      </c>
      <c r="G472" s="74">
        <v>119291</v>
      </c>
      <c r="H472" s="74">
        <v>123544</v>
      </c>
      <c r="I472" s="74">
        <v>132239</v>
      </c>
    </row>
    <row r="473" spans="1:9" s="75" customFormat="1" ht="12" x14ac:dyDescent="0.25">
      <c r="A473" s="10"/>
      <c r="B473" s="58"/>
      <c r="C473" s="59"/>
      <c r="D473" s="66" t="s">
        <v>92</v>
      </c>
      <c r="E473" s="69" t="s">
        <v>12</v>
      </c>
      <c r="F473" s="69">
        <v>67374</v>
      </c>
      <c r="G473" s="69">
        <v>96445</v>
      </c>
      <c r="H473" s="69">
        <v>98950</v>
      </c>
      <c r="I473" s="69">
        <v>99890</v>
      </c>
    </row>
    <row r="474" spans="1:9" s="75" customFormat="1" ht="12" x14ac:dyDescent="0.25">
      <c r="A474" s="10"/>
      <c r="B474" s="58"/>
      <c r="C474" s="59"/>
      <c r="D474" s="66" t="s">
        <v>93</v>
      </c>
      <c r="E474" s="69" t="s">
        <v>12</v>
      </c>
      <c r="F474" s="69">
        <v>10761</v>
      </c>
      <c r="G474" s="69">
        <v>17326</v>
      </c>
      <c r="H474" s="69">
        <v>20242</v>
      </c>
      <c r="I474" s="69">
        <v>27201</v>
      </c>
    </row>
    <row r="475" spans="1:9" s="75" customFormat="1" ht="12" x14ac:dyDescent="0.25">
      <c r="A475" s="10"/>
      <c r="B475" s="58"/>
      <c r="C475" s="59"/>
      <c r="D475" s="70" t="s">
        <v>99</v>
      </c>
      <c r="E475" s="92" t="s">
        <v>12</v>
      </c>
      <c r="F475" s="92">
        <v>127467</v>
      </c>
      <c r="G475" s="74">
        <v>185573</v>
      </c>
      <c r="H475" s="74">
        <v>204925</v>
      </c>
      <c r="I475" s="74">
        <v>224974</v>
      </c>
    </row>
    <row r="476" spans="1:9" s="75" customFormat="1" ht="12" x14ac:dyDescent="0.25">
      <c r="A476" s="10"/>
      <c r="B476" s="58"/>
      <c r="C476" s="59"/>
      <c r="D476" s="66" t="s">
        <v>92</v>
      </c>
      <c r="E476" s="93" t="s">
        <v>12</v>
      </c>
      <c r="F476" s="93">
        <v>115813</v>
      </c>
      <c r="G476" s="69">
        <v>175996</v>
      </c>
      <c r="H476" s="69">
        <v>196717</v>
      </c>
      <c r="I476" s="69">
        <v>214745</v>
      </c>
    </row>
    <row r="477" spans="1:9" s="75" customFormat="1" ht="12" x14ac:dyDescent="0.25">
      <c r="A477" s="10"/>
      <c r="B477" s="58"/>
      <c r="C477" s="59"/>
      <c r="D477" s="66" t="s">
        <v>95</v>
      </c>
      <c r="E477" s="93" t="s">
        <v>12</v>
      </c>
      <c r="F477" s="93">
        <v>773</v>
      </c>
      <c r="G477" s="69">
        <v>707</v>
      </c>
      <c r="H477" s="69">
        <v>779</v>
      </c>
      <c r="I477" s="69">
        <v>811</v>
      </c>
    </row>
    <row r="478" spans="1:9" s="75" customFormat="1" ht="12" x14ac:dyDescent="0.25">
      <c r="A478" s="10"/>
      <c r="B478" s="77"/>
      <c r="C478" s="78"/>
      <c r="D478" s="77" t="s">
        <v>96</v>
      </c>
      <c r="E478" s="81" t="s">
        <v>12</v>
      </c>
      <c r="F478" s="81">
        <v>212496</v>
      </c>
      <c r="G478" s="81">
        <v>304903</v>
      </c>
      <c r="H478" s="81">
        <v>328513</v>
      </c>
      <c r="I478" s="81">
        <v>357258</v>
      </c>
    </row>
    <row r="479" spans="1:9" s="75" customFormat="1" ht="12" x14ac:dyDescent="0.25">
      <c r="A479" s="10"/>
      <c r="B479" s="58" t="s">
        <v>255</v>
      </c>
      <c r="C479" s="59" t="s">
        <v>256</v>
      </c>
      <c r="D479" s="70" t="s">
        <v>98</v>
      </c>
      <c r="E479" s="74" t="s">
        <v>12</v>
      </c>
      <c r="F479" s="74">
        <v>11153</v>
      </c>
      <c r="G479" s="74">
        <v>15545</v>
      </c>
      <c r="H479" s="74">
        <v>16500</v>
      </c>
      <c r="I479" s="74">
        <v>18688</v>
      </c>
    </row>
    <row r="480" spans="1:9" s="75" customFormat="1" ht="12" x14ac:dyDescent="0.25">
      <c r="A480" s="10"/>
      <c r="B480" s="58" t="s">
        <v>257</v>
      </c>
      <c r="C480" s="59"/>
      <c r="D480" s="66" t="s">
        <v>92</v>
      </c>
      <c r="E480" s="69" t="s">
        <v>12</v>
      </c>
      <c r="F480" s="69">
        <v>3536</v>
      </c>
      <c r="G480" s="69">
        <v>4191</v>
      </c>
      <c r="H480" s="69">
        <v>3928</v>
      </c>
      <c r="I480" s="69">
        <v>3889</v>
      </c>
    </row>
    <row r="481" spans="1:9" s="75" customFormat="1" ht="12" x14ac:dyDescent="0.25">
      <c r="A481" s="10"/>
      <c r="B481" s="58"/>
      <c r="C481" s="59"/>
      <c r="D481" s="66" t="s">
        <v>93</v>
      </c>
      <c r="E481" s="69" t="s">
        <v>12</v>
      </c>
      <c r="F481" s="69">
        <v>7107</v>
      </c>
      <c r="G481" s="69">
        <v>10946</v>
      </c>
      <c r="H481" s="69">
        <v>12270</v>
      </c>
      <c r="I481" s="69">
        <v>14499</v>
      </c>
    </row>
    <row r="482" spans="1:9" s="75" customFormat="1" ht="12" x14ac:dyDescent="0.25">
      <c r="A482" s="10"/>
      <c r="B482" s="58"/>
      <c r="C482" s="59"/>
      <c r="D482" s="70" t="s">
        <v>99</v>
      </c>
      <c r="E482" s="92" t="s">
        <v>12</v>
      </c>
      <c r="F482" s="92">
        <v>4573</v>
      </c>
      <c r="G482" s="74">
        <v>4805</v>
      </c>
      <c r="H482" s="74">
        <v>4377</v>
      </c>
      <c r="I482" s="74">
        <v>4797</v>
      </c>
    </row>
    <row r="483" spans="1:9" s="75" customFormat="1" ht="12" x14ac:dyDescent="0.25">
      <c r="A483" s="10"/>
      <c r="B483" s="58"/>
      <c r="C483" s="59"/>
      <c r="D483" s="66" t="s">
        <v>92</v>
      </c>
      <c r="E483" s="93" t="s">
        <v>12</v>
      </c>
      <c r="F483" s="93">
        <v>4136</v>
      </c>
      <c r="G483" s="69">
        <v>4584</v>
      </c>
      <c r="H483" s="69">
        <v>4189</v>
      </c>
      <c r="I483" s="69">
        <v>4633</v>
      </c>
    </row>
    <row r="484" spans="1:9" s="75" customFormat="1" ht="12" x14ac:dyDescent="0.25">
      <c r="A484" s="10"/>
      <c r="B484" s="58"/>
      <c r="C484" s="59"/>
      <c r="D484" s="66" t="s">
        <v>95</v>
      </c>
      <c r="E484" s="93" t="s">
        <v>12</v>
      </c>
      <c r="F484" s="93">
        <v>68</v>
      </c>
      <c r="G484" s="69">
        <v>46</v>
      </c>
      <c r="H484" s="69">
        <v>55</v>
      </c>
      <c r="I484" s="69">
        <v>37</v>
      </c>
    </row>
    <row r="485" spans="1:9" s="75" customFormat="1" ht="12" x14ac:dyDescent="0.25">
      <c r="A485" s="10"/>
      <c r="B485" s="77"/>
      <c r="C485" s="78"/>
      <c r="D485" s="77" t="s">
        <v>96</v>
      </c>
      <c r="E485" s="81" t="s">
        <v>12</v>
      </c>
      <c r="F485" s="81">
        <v>15727</v>
      </c>
      <c r="G485" s="81">
        <v>20352</v>
      </c>
      <c r="H485" s="81">
        <v>20878</v>
      </c>
      <c r="I485" s="81">
        <v>23487</v>
      </c>
    </row>
    <row r="486" spans="1:9" s="75" customFormat="1" ht="12" x14ac:dyDescent="0.25">
      <c r="A486" s="10"/>
      <c r="B486" s="58" t="s">
        <v>258</v>
      </c>
      <c r="C486" s="59" t="s">
        <v>259</v>
      </c>
      <c r="D486" s="70" t="s">
        <v>98</v>
      </c>
      <c r="E486" s="74" t="s">
        <v>12</v>
      </c>
      <c r="F486" s="74">
        <v>335076</v>
      </c>
      <c r="G486" s="74">
        <v>481062</v>
      </c>
      <c r="H486" s="74">
        <v>505275</v>
      </c>
      <c r="I486" s="74">
        <v>533645</v>
      </c>
    </row>
    <row r="487" spans="1:9" s="75" customFormat="1" ht="12" x14ac:dyDescent="0.25">
      <c r="A487" s="10"/>
      <c r="B487" s="58" t="s">
        <v>260</v>
      </c>
      <c r="C487" s="59"/>
      <c r="D487" s="66" t="s">
        <v>92</v>
      </c>
      <c r="E487" s="69" t="s">
        <v>12</v>
      </c>
      <c r="F487" s="69">
        <v>260083</v>
      </c>
      <c r="G487" s="69">
        <v>386513</v>
      </c>
      <c r="H487" s="69">
        <v>406107</v>
      </c>
      <c r="I487" s="69">
        <v>411315</v>
      </c>
    </row>
    <row r="488" spans="1:9" s="75" customFormat="1" ht="12" x14ac:dyDescent="0.25">
      <c r="A488" s="10"/>
      <c r="B488" s="58"/>
      <c r="C488" s="59"/>
      <c r="D488" s="66" t="s">
        <v>93</v>
      </c>
      <c r="E488" s="69" t="s">
        <v>12</v>
      </c>
      <c r="F488" s="69">
        <v>46937</v>
      </c>
      <c r="G488" s="69">
        <v>71079</v>
      </c>
      <c r="H488" s="69">
        <v>80898</v>
      </c>
      <c r="I488" s="69">
        <v>104163</v>
      </c>
    </row>
    <row r="489" spans="1:9" s="75" customFormat="1" ht="12" x14ac:dyDescent="0.25">
      <c r="A489" s="10"/>
      <c r="B489" s="58"/>
      <c r="C489" s="59"/>
      <c r="D489" s="70" t="s">
        <v>99</v>
      </c>
      <c r="E489" s="92" t="s">
        <v>12</v>
      </c>
      <c r="F489" s="92">
        <v>350134</v>
      </c>
      <c r="G489" s="74">
        <v>497852</v>
      </c>
      <c r="H489" s="74">
        <v>526371</v>
      </c>
      <c r="I489" s="74">
        <v>549314</v>
      </c>
    </row>
    <row r="490" spans="1:9" s="75" customFormat="1" ht="12" x14ac:dyDescent="0.25">
      <c r="A490" s="10"/>
      <c r="B490" s="58"/>
      <c r="C490" s="59"/>
      <c r="D490" s="66" t="s">
        <v>92</v>
      </c>
      <c r="E490" s="93" t="s">
        <v>12</v>
      </c>
      <c r="F490" s="93">
        <v>315444</v>
      </c>
      <c r="G490" s="69">
        <v>471349</v>
      </c>
      <c r="H490" s="69">
        <v>504215</v>
      </c>
      <c r="I490" s="69">
        <v>526929</v>
      </c>
    </row>
    <row r="491" spans="1:9" s="75" customFormat="1" ht="12" x14ac:dyDescent="0.25">
      <c r="A491" s="10"/>
      <c r="B491" s="58"/>
      <c r="C491" s="59"/>
      <c r="D491" s="66" t="s">
        <v>95</v>
      </c>
      <c r="E491" s="93" t="s">
        <v>12</v>
      </c>
      <c r="F491" s="93">
        <v>2708</v>
      </c>
      <c r="G491" s="69">
        <v>2141</v>
      </c>
      <c r="H491" s="69">
        <v>2335</v>
      </c>
      <c r="I491" s="69">
        <v>2333</v>
      </c>
    </row>
    <row r="492" spans="1:9" s="75" customFormat="1" ht="12" x14ac:dyDescent="0.25">
      <c r="A492" s="10"/>
      <c r="B492" s="77"/>
      <c r="C492" s="78"/>
      <c r="D492" s="77" t="s">
        <v>96</v>
      </c>
      <c r="E492" s="81" t="s">
        <v>12</v>
      </c>
      <c r="F492" s="81">
        <v>685320</v>
      </c>
      <c r="G492" s="81">
        <v>979011</v>
      </c>
      <c r="H492" s="81">
        <v>1031803</v>
      </c>
      <c r="I492" s="81">
        <v>1083165</v>
      </c>
    </row>
    <row r="493" spans="1:9" s="134" customFormat="1" ht="12" x14ac:dyDescent="0.25">
      <c r="A493" s="10"/>
      <c r="B493" s="115"/>
      <c r="C493" s="97"/>
      <c r="D493" s="115"/>
      <c r="E493" s="98"/>
      <c r="F493" s="98"/>
      <c r="G493" s="98"/>
      <c r="H493" s="98"/>
      <c r="I493" s="98"/>
    </row>
    <row r="494" spans="1:9" s="55" customFormat="1" ht="12" x14ac:dyDescent="0.25">
      <c r="A494" s="135"/>
      <c r="B494" s="136" t="s">
        <v>261</v>
      </c>
      <c r="C494" s="137"/>
      <c r="D494" s="138" t="s">
        <v>262</v>
      </c>
      <c r="E494" s="139">
        <v>214050</v>
      </c>
      <c r="F494" s="139">
        <v>218951</v>
      </c>
      <c r="G494" s="140">
        <v>227318</v>
      </c>
      <c r="H494" s="137">
        <v>226029</v>
      </c>
      <c r="I494" s="137">
        <v>226709</v>
      </c>
    </row>
    <row r="495" spans="1:9" ht="11.4" x14ac:dyDescent="0.2">
      <c r="A495" s="10"/>
      <c r="B495" s="141"/>
      <c r="C495" s="141"/>
      <c r="D495" s="142" t="s">
        <v>92</v>
      </c>
      <c r="E495" s="143">
        <v>142427</v>
      </c>
      <c r="F495" s="143">
        <v>150436</v>
      </c>
      <c r="G495" s="144">
        <v>150198</v>
      </c>
      <c r="H495" s="141">
        <v>148908</v>
      </c>
      <c r="I495" s="141">
        <v>143244</v>
      </c>
    </row>
    <row r="496" spans="1:9" ht="11.4" x14ac:dyDescent="0.2">
      <c r="A496" s="10"/>
      <c r="B496" s="141"/>
      <c r="C496" s="141"/>
      <c r="D496" s="142" t="s">
        <v>93</v>
      </c>
      <c r="E496" s="143">
        <v>23866</v>
      </c>
      <c r="F496" s="143">
        <v>31551</v>
      </c>
      <c r="G496" s="144">
        <v>35092</v>
      </c>
      <c r="H496" s="141">
        <v>39257</v>
      </c>
      <c r="I496" s="141">
        <v>48206</v>
      </c>
    </row>
    <row r="497" spans="1:9" ht="12" x14ac:dyDescent="0.25">
      <c r="A497" s="10"/>
      <c r="B497" s="141"/>
      <c r="C497" s="141"/>
      <c r="D497" s="145" t="s">
        <v>263</v>
      </c>
      <c r="E497" s="146">
        <v>201797</v>
      </c>
      <c r="F497" s="146">
        <v>204274</v>
      </c>
      <c r="G497" s="147">
        <v>212688</v>
      </c>
      <c r="H497" s="148">
        <v>212956</v>
      </c>
      <c r="I497" s="148">
        <v>210843</v>
      </c>
    </row>
    <row r="498" spans="1:9" ht="11.4" x14ac:dyDescent="0.2">
      <c r="A498" s="10"/>
      <c r="B498" s="141"/>
      <c r="C498" s="141"/>
      <c r="D498" s="142" t="s">
        <v>92</v>
      </c>
      <c r="E498" s="143">
        <v>121093</v>
      </c>
      <c r="F498" s="143">
        <v>134397</v>
      </c>
      <c r="G498" s="144">
        <v>132464</v>
      </c>
      <c r="H498" s="141">
        <v>135489</v>
      </c>
      <c r="I498" s="141">
        <v>136737</v>
      </c>
    </row>
    <row r="499" spans="1:9" ht="11.4" x14ac:dyDescent="0.2">
      <c r="A499" s="10"/>
      <c r="B499" s="141"/>
      <c r="C499" s="141"/>
      <c r="D499" s="142" t="s">
        <v>95</v>
      </c>
      <c r="E499" s="143">
        <v>365</v>
      </c>
      <c r="F499" s="143">
        <v>726</v>
      </c>
      <c r="G499" s="144">
        <v>465</v>
      </c>
      <c r="H499" s="141">
        <v>510</v>
      </c>
      <c r="I499" s="141">
        <v>448</v>
      </c>
    </row>
    <row r="500" spans="1:9" s="55" customFormat="1" ht="12" x14ac:dyDescent="0.25">
      <c r="A500" s="10"/>
      <c r="B500" s="149"/>
      <c r="C500" s="149"/>
      <c r="D500" s="150" t="s">
        <v>96</v>
      </c>
      <c r="E500" s="151">
        <v>416487</v>
      </c>
      <c r="F500" s="151">
        <v>423625</v>
      </c>
      <c r="G500" s="152">
        <v>442288</v>
      </c>
      <c r="H500" s="149">
        <v>440707</v>
      </c>
      <c r="I500" s="149">
        <v>439243</v>
      </c>
    </row>
    <row r="501" spans="1:9" ht="12" x14ac:dyDescent="0.25">
      <c r="A501" s="10"/>
      <c r="B501" s="115"/>
      <c r="C501" s="115"/>
      <c r="D501" s="115"/>
      <c r="E501" s="96"/>
      <c r="F501" s="96"/>
      <c r="G501" s="96"/>
      <c r="H501" s="96"/>
      <c r="I501" s="96"/>
    </row>
    <row r="502" spans="1:9" s="55" customFormat="1" ht="12" x14ac:dyDescent="0.25">
      <c r="A502" s="135"/>
      <c r="B502" s="136" t="s">
        <v>264</v>
      </c>
      <c r="C502" s="137"/>
      <c r="D502" s="138" t="s">
        <v>262</v>
      </c>
      <c r="E502" s="137">
        <v>128666</v>
      </c>
      <c r="F502" s="137">
        <v>144918</v>
      </c>
      <c r="G502" s="137">
        <v>129565</v>
      </c>
      <c r="H502" s="137">
        <v>131129</v>
      </c>
      <c r="I502" s="137">
        <v>131044</v>
      </c>
    </row>
    <row r="503" spans="1:9" ht="11.4" x14ac:dyDescent="0.2">
      <c r="A503" s="10"/>
      <c r="B503" s="141"/>
      <c r="C503" s="141"/>
      <c r="D503" s="142" t="s">
        <v>92</v>
      </c>
      <c r="E503" s="141">
        <v>79684</v>
      </c>
      <c r="F503" s="141">
        <v>78435</v>
      </c>
      <c r="G503" s="141">
        <v>72429</v>
      </c>
      <c r="H503" s="141">
        <v>72987</v>
      </c>
      <c r="I503" s="141">
        <v>71103</v>
      </c>
    </row>
    <row r="504" spans="1:9" ht="11.4" x14ac:dyDescent="0.2">
      <c r="A504" s="10"/>
      <c r="B504" s="141"/>
      <c r="C504" s="141"/>
      <c r="D504" s="142" t="s">
        <v>93</v>
      </c>
      <c r="E504" s="141">
        <v>35059</v>
      </c>
      <c r="F504" s="141">
        <v>59365</v>
      </c>
      <c r="G504" s="141">
        <v>52284</v>
      </c>
      <c r="H504" s="141">
        <v>52746</v>
      </c>
      <c r="I504" s="141">
        <v>55585</v>
      </c>
    </row>
    <row r="505" spans="1:9" ht="12" x14ac:dyDescent="0.25">
      <c r="A505" s="10"/>
      <c r="B505" s="141"/>
      <c r="C505" s="141"/>
      <c r="D505" s="145" t="s">
        <v>263</v>
      </c>
      <c r="E505" s="148">
        <v>89249</v>
      </c>
      <c r="F505" s="148">
        <v>90734</v>
      </c>
      <c r="G505" s="148">
        <v>81941</v>
      </c>
      <c r="H505" s="148">
        <v>80972</v>
      </c>
      <c r="I505" s="148">
        <v>76630</v>
      </c>
    </row>
    <row r="506" spans="1:9" ht="11.4" x14ac:dyDescent="0.2">
      <c r="A506" s="10"/>
      <c r="B506" s="141"/>
      <c r="C506" s="141"/>
      <c r="D506" s="142" t="s">
        <v>92</v>
      </c>
      <c r="E506" s="141">
        <v>80365</v>
      </c>
      <c r="F506" s="141">
        <v>84556</v>
      </c>
      <c r="G506" s="141">
        <v>78194</v>
      </c>
      <c r="H506" s="141">
        <v>77124</v>
      </c>
      <c r="I506" s="141">
        <v>73735</v>
      </c>
    </row>
    <row r="507" spans="1:9" ht="11.4" x14ac:dyDescent="0.2">
      <c r="A507" s="10"/>
      <c r="B507" s="141"/>
      <c r="C507" s="141"/>
      <c r="D507" s="142" t="s">
        <v>95</v>
      </c>
      <c r="E507" s="141">
        <v>277</v>
      </c>
      <c r="F507" s="141">
        <v>984</v>
      </c>
      <c r="G507" s="141">
        <v>303</v>
      </c>
      <c r="H507" s="141">
        <v>295</v>
      </c>
      <c r="I507" s="141">
        <v>325</v>
      </c>
    </row>
    <row r="508" spans="1:9" ht="12" x14ac:dyDescent="0.25">
      <c r="A508" s="10"/>
      <c r="B508" s="153"/>
      <c r="C508" s="153"/>
      <c r="D508" s="150" t="s">
        <v>96</v>
      </c>
      <c r="E508" s="149">
        <v>218035</v>
      </c>
      <c r="F508" s="149">
        <v>235690</v>
      </c>
      <c r="G508" s="149">
        <v>211513</v>
      </c>
      <c r="H508" s="149">
        <v>212105</v>
      </c>
      <c r="I508" s="149">
        <v>207684</v>
      </c>
    </row>
    <row r="509" spans="1:9" ht="12" x14ac:dyDescent="0.25">
      <c r="A509" s="10"/>
      <c r="B509" s="115"/>
      <c r="C509" s="115"/>
      <c r="D509" s="115"/>
      <c r="E509" s="96"/>
      <c r="F509" s="96"/>
      <c r="G509" s="96"/>
      <c r="H509" s="96"/>
      <c r="I509" s="96"/>
    </row>
    <row r="510" spans="1:9" s="55" customFormat="1" ht="12" x14ac:dyDescent="0.25">
      <c r="A510" s="135"/>
      <c r="B510" s="154" t="s">
        <v>265</v>
      </c>
      <c r="C510" s="137"/>
      <c r="D510" s="138" t="s">
        <v>262</v>
      </c>
      <c r="E510" s="137">
        <v>120181</v>
      </c>
      <c r="F510" s="137">
        <v>135780</v>
      </c>
      <c r="G510" s="137">
        <v>149550</v>
      </c>
      <c r="H510" s="137">
        <v>150800</v>
      </c>
      <c r="I510" s="137">
        <v>154162</v>
      </c>
    </row>
    <row r="511" spans="1:9" ht="11.4" x14ac:dyDescent="0.2">
      <c r="A511" s="10"/>
      <c r="B511" s="141"/>
      <c r="C511" s="141"/>
      <c r="D511" s="142" t="s">
        <v>92</v>
      </c>
      <c r="E511" s="141">
        <v>86533</v>
      </c>
      <c r="F511" s="141">
        <v>101660</v>
      </c>
      <c r="G511" s="141">
        <v>113816</v>
      </c>
      <c r="H511" s="141">
        <v>113380</v>
      </c>
      <c r="I511" s="141">
        <v>112812</v>
      </c>
    </row>
    <row r="512" spans="1:9" ht="11.4" x14ac:dyDescent="0.2">
      <c r="A512" s="10"/>
      <c r="B512" s="141"/>
      <c r="C512" s="141"/>
      <c r="D512" s="142" t="s">
        <v>93</v>
      </c>
      <c r="E512" s="141">
        <v>22030</v>
      </c>
      <c r="F512" s="141">
        <v>26160</v>
      </c>
      <c r="G512" s="141">
        <v>29494</v>
      </c>
      <c r="H512" s="141">
        <v>31771</v>
      </c>
      <c r="I512" s="141">
        <v>36609</v>
      </c>
    </row>
    <row r="513" spans="1:9" ht="12" x14ac:dyDescent="0.25">
      <c r="A513" s="10"/>
      <c r="B513" s="141"/>
      <c r="C513" s="141"/>
      <c r="D513" s="145" t="s">
        <v>263</v>
      </c>
      <c r="E513" s="148">
        <v>268874</v>
      </c>
      <c r="F513" s="148">
        <v>299392</v>
      </c>
      <c r="G513" s="148">
        <v>320933</v>
      </c>
      <c r="H513" s="148">
        <v>322898</v>
      </c>
      <c r="I513" s="148">
        <v>324072</v>
      </c>
    </row>
    <row r="514" spans="1:9" ht="11.4" x14ac:dyDescent="0.2">
      <c r="A514" s="10"/>
      <c r="B514" s="141"/>
      <c r="C514" s="141"/>
      <c r="D514" s="142" t="s">
        <v>92</v>
      </c>
      <c r="E514" s="141">
        <v>238433</v>
      </c>
      <c r="F514" s="141">
        <v>278465</v>
      </c>
      <c r="G514" s="141">
        <v>307653</v>
      </c>
      <c r="H514" s="141">
        <v>310586</v>
      </c>
      <c r="I514" s="141">
        <v>312623</v>
      </c>
    </row>
    <row r="515" spans="1:9" ht="11.4" x14ac:dyDescent="0.2">
      <c r="A515" s="10"/>
      <c r="B515" s="141"/>
      <c r="C515" s="141"/>
      <c r="D515" s="142" t="s">
        <v>95</v>
      </c>
      <c r="E515" s="141">
        <v>867</v>
      </c>
      <c r="F515" s="141">
        <v>1821</v>
      </c>
      <c r="G515" s="141">
        <v>1329</v>
      </c>
      <c r="H515" s="141">
        <v>1291</v>
      </c>
      <c r="I515" s="141">
        <v>1302</v>
      </c>
    </row>
    <row r="516" spans="1:9" ht="12" x14ac:dyDescent="0.25">
      <c r="A516" s="10"/>
      <c r="B516" s="153"/>
      <c r="C516" s="153"/>
      <c r="D516" s="150" t="s">
        <v>96</v>
      </c>
      <c r="E516" s="149">
        <v>389377</v>
      </c>
      <c r="F516" s="149">
        <v>435243</v>
      </c>
      <c r="G516" s="149">
        <v>470500</v>
      </c>
      <c r="H516" s="149">
        <v>473748</v>
      </c>
      <c r="I516" s="149">
        <v>478285</v>
      </c>
    </row>
    <row r="517" spans="1:9" ht="12" x14ac:dyDescent="0.25">
      <c r="A517" s="10"/>
      <c r="B517" s="115"/>
      <c r="C517" s="115"/>
      <c r="D517" s="115"/>
      <c r="E517" s="96"/>
      <c r="F517" s="96"/>
      <c r="G517" s="96"/>
      <c r="H517" s="96"/>
      <c r="I517" s="96"/>
    </row>
    <row r="518" spans="1:9" s="55" customFormat="1" ht="12" x14ac:dyDescent="0.25">
      <c r="A518" s="135"/>
      <c r="B518" s="136" t="s">
        <v>266</v>
      </c>
      <c r="C518" s="137"/>
      <c r="D518" s="138" t="s">
        <v>262</v>
      </c>
      <c r="E518" s="139">
        <v>1651981</v>
      </c>
      <c r="F518" s="139">
        <v>1608055</v>
      </c>
      <c r="G518" s="140">
        <v>1712216</v>
      </c>
      <c r="H518" s="137">
        <v>1689087</v>
      </c>
      <c r="I518" s="137">
        <v>1746815</v>
      </c>
    </row>
    <row r="519" spans="1:9" s="55" customFormat="1" ht="12" x14ac:dyDescent="0.25">
      <c r="A519" s="10"/>
      <c r="B519" s="141"/>
      <c r="C519" s="141"/>
      <c r="D519" s="142" t="s">
        <v>92</v>
      </c>
      <c r="E519" s="143">
        <v>756079</v>
      </c>
      <c r="F519" s="143">
        <v>847188</v>
      </c>
      <c r="G519" s="144">
        <v>879460</v>
      </c>
      <c r="H519" s="141">
        <v>908796</v>
      </c>
      <c r="I519" s="141">
        <v>937789</v>
      </c>
    </row>
    <row r="520" spans="1:9" s="55" customFormat="1" ht="12" x14ac:dyDescent="0.25">
      <c r="A520" s="10"/>
      <c r="B520" s="141"/>
      <c r="C520" s="141"/>
      <c r="D520" s="142" t="s">
        <v>93</v>
      </c>
      <c r="E520" s="143">
        <v>139469</v>
      </c>
      <c r="F520" s="143">
        <v>198697</v>
      </c>
      <c r="G520" s="144">
        <v>239166</v>
      </c>
      <c r="H520" s="141">
        <v>269546</v>
      </c>
      <c r="I520" s="141">
        <v>339878</v>
      </c>
    </row>
    <row r="521" spans="1:9" s="55" customFormat="1" ht="12" x14ac:dyDescent="0.25">
      <c r="A521" s="10"/>
      <c r="B521" s="141"/>
      <c r="C521" s="141"/>
      <c r="D521" s="145" t="s">
        <v>263</v>
      </c>
      <c r="E521" s="146">
        <v>2330850</v>
      </c>
      <c r="F521" s="146">
        <v>2355271</v>
      </c>
      <c r="G521" s="147">
        <v>3162082</v>
      </c>
      <c r="H521" s="148">
        <v>3238285</v>
      </c>
      <c r="I521" s="148">
        <v>3425342</v>
      </c>
    </row>
    <row r="522" spans="1:9" s="55" customFormat="1" ht="12" x14ac:dyDescent="0.25">
      <c r="A522" s="10"/>
      <c r="B522" s="141"/>
      <c r="C522" s="141"/>
      <c r="D522" s="142" t="s">
        <v>92</v>
      </c>
      <c r="E522" s="143">
        <v>1036292</v>
      </c>
      <c r="F522" s="143">
        <v>1215458</v>
      </c>
      <c r="G522" s="144">
        <v>1295156</v>
      </c>
      <c r="H522" s="141">
        <v>1460004</v>
      </c>
      <c r="I522" s="141">
        <v>1662436</v>
      </c>
    </row>
    <row r="523" spans="1:9" s="55" customFormat="1" ht="12" x14ac:dyDescent="0.25">
      <c r="A523" s="10"/>
      <c r="B523" s="141"/>
      <c r="C523" s="141"/>
      <c r="D523" s="142" t="s">
        <v>95</v>
      </c>
      <c r="E523" s="143">
        <v>3869</v>
      </c>
      <c r="F523" s="143">
        <v>8254</v>
      </c>
      <c r="G523" s="144">
        <v>6557</v>
      </c>
      <c r="H523" s="141">
        <v>6915</v>
      </c>
      <c r="I523" s="141">
        <v>6827</v>
      </c>
    </row>
    <row r="524" spans="1:9" s="55" customFormat="1" ht="12" x14ac:dyDescent="0.25">
      <c r="A524" s="10"/>
      <c r="B524" s="153"/>
      <c r="C524" s="153"/>
      <c r="D524" s="150" t="s">
        <v>96</v>
      </c>
      <c r="E524" s="151">
        <v>3992669</v>
      </c>
      <c r="F524" s="151">
        <v>3969935</v>
      </c>
      <c r="G524" s="152">
        <v>4908511</v>
      </c>
      <c r="H524" s="149">
        <v>4949184</v>
      </c>
      <c r="I524" s="149">
        <v>5192090</v>
      </c>
    </row>
    <row r="525" spans="1:9" s="55" customFormat="1" ht="12" x14ac:dyDescent="0.25">
      <c r="A525" s="10"/>
      <c r="B525" s="155"/>
      <c r="C525" s="155"/>
      <c r="D525" s="155"/>
      <c r="E525" s="156"/>
      <c r="F525" s="156"/>
      <c r="G525" s="156"/>
      <c r="H525" s="156"/>
      <c r="I525" s="157"/>
    </row>
    <row r="526" spans="1:9" s="55" customFormat="1" ht="12" x14ac:dyDescent="0.25">
      <c r="A526" s="10"/>
      <c r="B526" s="158" t="s">
        <v>267</v>
      </c>
      <c r="C526" s="155"/>
      <c r="D526" s="159"/>
      <c r="E526" s="156"/>
      <c r="F526" s="156"/>
      <c r="G526" s="156"/>
      <c r="H526" s="156"/>
      <c r="I526" s="157"/>
    </row>
    <row r="527" spans="1:9" s="55" customFormat="1" ht="12" x14ac:dyDescent="0.25">
      <c r="A527" s="10"/>
      <c r="B527" s="158" t="s">
        <v>268</v>
      </c>
      <c r="C527" s="155"/>
      <c r="D527" s="159"/>
      <c r="E527" s="156"/>
      <c r="F527" s="156"/>
      <c r="G527" s="156"/>
      <c r="H527" s="156"/>
      <c r="I527" s="157"/>
    </row>
    <row r="528" spans="1:9" s="55" customFormat="1" ht="12" x14ac:dyDescent="0.25">
      <c r="A528" s="10"/>
      <c r="B528" s="160" t="s">
        <v>269</v>
      </c>
      <c r="C528" s="155"/>
      <c r="D528" s="159"/>
      <c r="E528" s="156"/>
      <c r="F528" s="156"/>
      <c r="G528" s="156"/>
      <c r="H528" s="156"/>
      <c r="I528" s="157"/>
    </row>
    <row r="529" spans="1:9" s="55" customFormat="1" ht="12" x14ac:dyDescent="0.25">
      <c r="A529" s="10"/>
      <c r="B529" s="161" t="s">
        <v>270</v>
      </c>
      <c r="C529" s="155"/>
      <c r="D529" s="162"/>
      <c r="E529" s="156"/>
      <c r="F529" s="156"/>
      <c r="G529" s="156"/>
      <c r="H529" s="156"/>
      <c r="I529" s="157"/>
    </row>
    <row r="530" spans="1:9" ht="12" x14ac:dyDescent="0.25">
      <c r="A530" s="10"/>
      <c r="B530" s="163" t="s">
        <v>271</v>
      </c>
      <c r="C530" s="95"/>
      <c r="D530" s="164"/>
      <c r="E530" s="165"/>
      <c r="F530" s="165"/>
      <c r="G530" s="165"/>
      <c r="H530" s="165"/>
      <c r="I530" s="134"/>
    </row>
    <row r="531" spans="1:9" ht="11.4" x14ac:dyDescent="0.2">
      <c r="A531" s="10"/>
      <c r="B531" s="166" t="s">
        <v>272</v>
      </c>
      <c r="C531" s="95"/>
      <c r="D531" s="167"/>
    </row>
    <row r="532" spans="1:9" ht="11.4" x14ac:dyDescent="0.2">
      <c r="A532" s="10"/>
      <c r="B532" s="168"/>
      <c r="C532" s="95"/>
      <c r="D532" s="168"/>
    </row>
    <row r="533" spans="1:9" ht="11.4" x14ac:dyDescent="0.2">
      <c r="B533" s="9"/>
      <c r="D533" s="9"/>
    </row>
    <row r="534" spans="1:9" ht="12" x14ac:dyDescent="0.25">
      <c r="E534" s="169"/>
      <c r="F534" s="169"/>
      <c r="G534" s="169"/>
      <c r="H534" s="169"/>
      <c r="I534" s="169"/>
    </row>
    <row r="536" spans="1:9" ht="11.4" x14ac:dyDescent="0.2">
      <c r="G536" s="9"/>
      <c r="H536" s="9"/>
      <c r="I536" s="9"/>
    </row>
    <row r="537" spans="1:9" ht="11.4" x14ac:dyDescent="0.2">
      <c r="G537" s="9"/>
      <c r="H537" s="9"/>
      <c r="I537" s="9"/>
    </row>
    <row r="538" spans="1:9" ht="11.4" x14ac:dyDescent="0.2">
      <c r="G538" s="9"/>
      <c r="H538" s="9"/>
      <c r="I538" s="9"/>
    </row>
    <row r="539" spans="1:9" ht="11.4" x14ac:dyDescent="0.2">
      <c r="G539" s="9"/>
      <c r="H539" s="9"/>
      <c r="I539" s="9"/>
    </row>
    <row r="540" spans="1:9" ht="11.4" x14ac:dyDescent="0.2">
      <c r="G540" s="9"/>
      <c r="H540" s="9"/>
      <c r="I540" s="9"/>
    </row>
    <row r="542" spans="1:9" ht="12" x14ac:dyDescent="0.25">
      <c r="E542" s="169"/>
      <c r="F542" s="169"/>
      <c r="G542" s="169"/>
      <c r="H542" s="169"/>
      <c r="I542" s="169"/>
    </row>
    <row r="543" spans="1:9" ht="11.4" x14ac:dyDescent="0.2">
      <c r="E543" s="170"/>
    </row>
  </sheetData>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Model structure</vt:lpstr>
      <vt:lpstr>Model parameters</vt:lpstr>
      <vt:lpstr>appendix from poct paper</vt:lpstr>
      <vt:lpstr>PHE 2014 England</vt:lpstr>
    </vt:vector>
  </TitlesOfParts>
  <Company>University of Bristol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Katherine Turner</dc:creator>
  <cp:lastModifiedBy>Mudd, James</cp:lastModifiedBy>
  <dcterms:created xsi:type="dcterms:W3CDTF">2016-04-13T12:33:49Z</dcterms:created>
  <dcterms:modified xsi:type="dcterms:W3CDTF">2016-05-18T18:44:16Z</dcterms:modified>
</cp:coreProperties>
</file>